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codeName="ThisWorkbook" defaultThemeVersion="124226"/>
  <mc:AlternateContent xmlns:mc="http://schemas.openxmlformats.org/markup-compatibility/2006">
    <mc:Choice Requires="x15">
      <x15ac:absPath xmlns:x15ac="http://schemas.microsoft.com/office/spreadsheetml/2010/11/ac" url="E:\CREER GAGNER\BUSINESS PLAN\Outils et tableaux\"/>
    </mc:Choice>
  </mc:AlternateContent>
  <bookViews>
    <workbookView xWindow="9585" yWindow="-15" windowWidth="9600" windowHeight="12930"/>
  </bookViews>
  <sheets>
    <sheet name="ReadMe" sheetId="56" r:id="rId1"/>
    <sheet name="Sommaire" sheetId="57" r:id="rId2"/>
    <sheet name="Paramètres Investissement" sheetId="58" r:id="rId3"/>
    <sheet name="Paramètres Financement" sheetId="59" r:id="rId4"/>
    <sheet name="Plan de financement" sheetId="61" r:id="rId5"/>
    <sheet name="Paramètres Activité" sheetId="55" r:id="rId6"/>
    <sheet name="Compte de résultat" sheetId="63" r:id="rId7"/>
    <sheet name="SIG" sheetId="67" r:id="rId8"/>
    <sheet name="CAF" sheetId="66" r:id="rId9"/>
    <sheet name="Trésorerie année 1" sheetId="34" r:id="rId10"/>
    <sheet name="Trésorerie année 2" sheetId="64" r:id="rId11"/>
    <sheet name="Trésorerie année 3" sheetId="65" r:id="rId12"/>
    <sheet name="Bilan" sheetId="28" r:id="rId13"/>
    <sheet name="FR, BFR, TN" sheetId="32" r:id="rId14"/>
    <sheet name="Ratios" sheetId="7" r:id="rId15"/>
    <sheet name="Amortissement immobilisations" sheetId="68" r:id="rId16"/>
    <sheet name="Amortissement emprunts" sheetId="71" r:id="rId17"/>
    <sheet name="Graphes de Trésorerie" sheetId="75" r:id="rId18"/>
    <sheet name="Graphes de Financement" sheetId="77" r:id="rId19"/>
  </sheets>
  <definedNames>
    <definedName name="fréquence_paiement">ReadMe!$Y$6:$Y$11</definedName>
    <definedName name="mode_reg_client">ReadMe!$W$6:$W$9</definedName>
    <definedName name="MoisSimulation">ReadMe!$AB$6:$AB$17</definedName>
    <definedName name="taux_tva">ReadMe!$S$6:$S$11</definedName>
    <definedName name="_xlnm.Print_Area" localSheetId="6">'Compte de résultat'!$B$1:$F$41</definedName>
  </definedNames>
  <calcPr calcId="171027" iterateDelta="1E-4"/>
</workbook>
</file>

<file path=xl/calcChain.xml><?xml version="1.0" encoding="utf-8"?>
<calcChain xmlns="http://schemas.openxmlformats.org/spreadsheetml/2006/main">
  <c r="D82" i="55" l="1"/>
  <c r="C82" i="55"/>
  <c r="B82" i="55"/>
  <c r="D75" i="55"/>
  <c r="C75" i="55"/>
  <c r="B75" i="55"/>
  <c r="D68" i="59"/>
  <c r="C68" i="59"/>
  <c r="C61" i="59"/>
  <c r="E74" i="59" s="1"/>
  <c r="C62" i="59"/>
  <c r="C63" i="59"/>
  <c r="B5" i="34"/>
  <c r="B14" i="65"/>
  <c r="B14" i="64"/>
  <c r="B14" i="34"/>
  <c r="E17" i="61"/>
  <c r="D17" i="61"/>
  <c r="C17" i="61"/>
  <c r="F62" i="59"/>
  <c r="F63" i="59"/>
  <c r="F56" i="59"/>
  <c r="F57" i="59"/>
  <c r="F35" i="59"/>
  <c r="F36" i="59"/>
  <c r="M91" i="58"/>
  <c r="L87" i="58"/>
  <c r="L88" i="58"/>
  <c r="L89" i="58"/>
  <c r="L90" i="58"/>
  <c r="L86" i="58"/>
  <c r="M82" i="58"/>
  <c r="L79" i="58"/>
  <c r="L80" i="58"/>
  <c r="L81" i="58"/>
  <c r="L78" i="58"/>
  <c r="M74" i="58"/>
  <c r="L70" i="58"/>
  <c r="L71" i="58"/>
  <c r="L72" i="58"/>
  <c r="L73" i="58"/>
  <c r="L69" i="58"/>
  <c r="L68" i="58"/>
  <c r="L57" i="58"/>
  <c r="L58" i="58"/>
  <c r="L59" i="58"/>
  <c r="L60" i="58"/>
  <c r="L56" i="58"/>
  <c r="D91" i="58"/>
  <c r="E9" i="61" s="1"/>
  <c r="H91" i="58"/>
  <c r="F87" i="58"/>
  <c r="G87" i="58" s="1"/>
  <c r="F88" i="58"/>
  <c r="G88" i="58" s="1"/>
  <c r="F89" i="58"/>
  <c r="G89" i="58" s="1"/>
  <c r="F90" i="58"/>
  <c r="G90" i="58" s="1"/>
  <c r="F86" i="58"/>
  <c r="D82" i="58"/>
  <c r="E8" i="61" s="1"/>
  <c r="H82" i="58"/>
  <c r="F79" i="58"/>
  <c r="G79" i="58" s="1"/>
  <c r="F80" i="58"/>
  <c r="G80" i="58" s="1"/>
  <c r="F81" i="58"/>
  <c r="G81" i="58" s="1"/>
  <c r="F78" i="58"/>
  <c r="D74" i="58"/>
  <c r="E7" i="61" s="1"/>
  <c r="H74" i="58"/>
  <c r="F70" i="58"/>
  <c r="G70" i="58" s="1"/>
  <c r="F71" i="58"/>
  <c r="G71" i="58" s="1"/>
  <c r="F72" i="58"/>
  <c r="G72" i="58" s="1"/>
  <c r="F73" i="58"/>
  <c r="G73" i="58" s="1"/>
  <c r="F69" i="58"/>
  <c r="G69" i="58" s="1"/>
  <c r="F68" i="58"/>
  <c r="G68" i="58" s="1"/>
  <c r="D61" i="58"/>
  <c r="D9" i="61" s="1"/>
  <c r="H61" i="58"/>
  <c r="D52" i="58"/>
  <c r="D8" i="61" s="1"/>
  <c r="H52" i="58"/>
  <c r="M44" i="58"/>
  <c r="M52" i="58"/>
  <c r="I26" i="58"/>
  <c r="I9" i="58"/>
  <c r="I10" i="58"/>
  <c r="I11" i="58"/>
  <c r="I12" i="58"/>
  <c r="I13" i="58"/>
  <c r="D44" i="58"/>
  <c r="D7" i="61" s="1"/>
  <c r="H44" i="58"/>
  <c r="N27" i="58"/>
  <c r="N28" i="58"/>
  <c r="N29" i="58"/>
  <c r="N30" i="58"/>
  <c r="C69" i="59"/>
  <c r="C36" i="59"/>
  <c r="C35" i="59"/>
  <c r="C34" i="59"/>
  <c r="D47" i="59" s="1"/>
  <c r="C30" i="59"/>
  <c r="C29" i="59"/>
  <c r="E69" i="59"/>
  <c r="E68" i="59"/>
  <c r="E67" i="59"/>
  <c r="C67" i="59"/>
  <c r="E47" i="59"/>
  <c r="E46" i="59"/>
  <c r="E45" i="59"/>
  <c r="F29" i="59"/>
  <c r="D73" i="59" l="1"/>
  <c r="C73" i="59"/>
  <c r="F91" i="58"/>
  <c r="F82" i="58"/>
  <c r="G74" i="58"/>
  <c r="F74" i="58"/>
  <c r="G78" i="58"/>
  <c r="G82" i="58" s="1"/>
  <c r="G86" i="58"/>
  <c r="G91" i="58" s="1"/>
  <c r="D46" i="59"/>
  <c r="C45" i="59"/>
  <c r="D45" i="59" s="1"/>
  <c r="F45" i="59" s="1"/>
  <c r="C64" i="59"/>
  <c r="C46" i="59"/>
  <c r="C37" i="59"/>
  <c r="D74" i="59"/>
  <c r="F74" i="59" s="1"/>
  <c r="C58" i="59"/>
  <c r="F68" i="59"/>
  <c r="C72" i="59"/>
  <c r="E72" i="59"/>
  <c r="C47" i="59"/>
  <c r="F30" i="59"/>
  <c r="E73" i="59"/>
  <c r="F73" i="59" s="1"/>
  <c r="C74" i="59"/>
  <c r="D69" i="59"/>
  <c r="F69" i="59" s="1"/>
  <c r="F47" i="59"/>
  <c r="F46" i="59"/>
  <c r="C28" i="59"/>
  <c r="E14" i="59"/>
  <c r="D14" i="59"/>
  <c r="C14" i="59"/>
  <c r="H6" i="57"/>
  <c r="E4" i="77"/>
  <c r="D4" i="77"/>
  <c r="C4" i="77"/>
  <c r="M17" i="64"/>
  <c r="L17" i="64"/>
  <c r="K17" i="64"/>
  <c r="J17" i="64"/>
  <c r="I17" i="64"/>
  <c r="H17" i="64"/>
  <c r="G17" i="64"/>
  <c r="F17" i="64"/>
  <c r="E17" i="64"/>
  <c r="D17" i="64"/>
  <c r="C17" i="64"/>
  <c r="D42" i="59" l="1"/>
  <c r="C41" i="59"/>
  <c r="D41" i="59"/>
  <c r="E18" i="61"/>
  <c r="B12" i="65"/>
  <c r="D4" i="32"/>
  <c r="E4" i="32"/>
  <c r="E3" i="7"/>
  <c r="C4" i="32"/>
  <c r="D18" i="61"/>
  <c r="B12" i="64"/>
  <c r="C18" i="61"/>
  <c r="B12" i="34"/>
  <c r="C31" i="59"/>
  <c r="C42" i="59"/>
  <c r="E40" i="59"/>
  <c r="E42" i="59"/>
  <c r="C40" i="59"/>
  <c r="E41" i="59"/>
  <c r="C5" i="59"/>
  <c r="E5" i="59"/>
  <c r="C5" i="61"/>
  <c r="E5" i="61"/>
  <c r="D5" i="63"/>
  <c r="C4" i="67"/>
  <c r="E4" i="67"/>
  <c r="D5" i="66"/>
  <c r="C3" i="28"/>
  <c r="E3" i="28"/>
  <c r="H4" i="32"/>
  <c r="L4" i="32"/>
  <c r="N4" i="32"/>
  <c r="M11" i="32"/>
  <c r="L16" i="32"/>
  <c r="N16" i="32"/>
  <c r="M21" i="32"/>
  <c r="L28" i="32"/>
  <c r="N28" i="32"/>
  <c r="M34" i="32"/>
  <c r="D3" i="7"/>
  <c r="F3" i="7"/>
  <c r="D5" i="59"/>
  <c r="D5" i="61"/>
  <c r="C5" i="63"/>
  <c r="E5" i="63"/>
  <c r="D4" i="67"/>
  <c r="C5" i="66"/>
  <c r="E5" i="66"/>
  <c r="D3" i="28"/>
  <c r="G4" i="32"/>
  <c r="I4" i="32"/>
  <c r="M4" i="32"/>
  <c r="L11" i="32"/>
  <c r="N11" i="32"/>
  <c r="M16" i="32"/>
  <c r="L21" i="32"/>
  <c r="N21" i="32"/>
  <c r="M28" i="32"/>
  <c r="L34" i="32"/>
  <c r="N34" i="32"/>
  <c r="N17" i="68"/>
  <c r="N18" i="68"/>
  <c r="N19" i="68"/>
  <c r="N20" i="68"/>
  <c r="N21" i="68"/>
  <c r="N22" i="68"/>
  <c r="N13" i="68"/>
  <c r="M17" i="68"/>
  <c r="M18" i="68"/>
  <c r="M19" i="68"/>
  <c r="M20" i="68"/>
  <c r="M21" i="68"/>
  <c r="M22" i="68"/>
  <c r="L17" i="68"/>
  <c r="L18" i="68"/>
  <c r="L19" i="68"/>
  <c r="L20" i="68"/>
  <c r="L21" i="68"/>
  <c r="L22" i="68"/>
  <c r="K17" i="68"/>
  <c r="K18" i="68"/>
  <c r="K19" i="68"/>
  <c r="K20" i="68"/>
  <c r="K21" i="68"/>
  <c r="K22" i="68"/>
  <c r="J17" i="68"/>
  <c r="J18" i="68"/>
  <c r="J19" i="68"/>
  <c r="J20" i="68"/>
  <c r="J21" i="68"/>
  <c r="J22" i="68"/>
  <c r="I17" i="68"/>
  <c r="I18" i="68"/>
  <c r="I19" i="68"/>
  <c r="I20" i="68"/>
  <c r="I21" i="68"/>
  <c r="I22" i="68"/>
  <c r="H17" i="68"/>
  <c r="H18" i="68"/>
  <c r="H19" i="68"/>
  <c r="H20" i="68"/>
  <c r="H21" i="68"/>
  <c r="H22" i="68"/>
  <c r="H13" i="68"/>
  <c r="N14" i="68" s="1"/>
  <c r="B14" i="71"/>
  <c r="D40" i="59" l="1"/>
  <c r="D72" i="59"/>
  <c r="F72" i="59" s="1"/>
  <c r="D67" i="59"/>
  <c r="F67" i="59" s="1"/>
  <c r="B74" i="59"/>
  <c r="B79" i="59"/>
  <c r="B63" i="59"/>
  <c r="B69" i="59"/>
  <c r="B52" i="59"/>
  <c r="B57" i="59"/>
  <c r="B42" i="59"/>
  <c r="B47" i="59"/>
  <c r="B77" i="59"/>
  <c r="B72" i="59"/>
  <c r="B56" i="59"/>
  <c r="B73" i="59"/>
  <c r="B68" i="59"/>
  <c r="B78" i="59"/>
  <c r="B51" i="59"/>
  <c r="B62" i="59"/>
  <c r="B41" i="59"/>
  <c r="B46" i="59"/>
  <c r="B61" i="59"/>
  <c r="B67" i="59"/>
  <c r="B50" i="59"/>
  <c r="B55" i="59"/>
  <c r="B40" i="59"/>
  <c r="B45" i="59"/>
  <c r="B30" i="59"/>
  <c r="B36" i="59"/>
  <c r="B29" i="59"/>
  <c r="B35" i="59"/>
  <c r="B28" i="59"/>
  <c r="B34" i="59"/>
  <c r="H14" i="68"/>
  <c r="E86" i="59"/>
  <c r="E17" i="59"/>
  <c r="E20" i="59" s="1"/>
  <c r="E23" i="59"/>
  <c r="E81" i="59"/>
  <c r="E11" i="59"/>
  <c r="D81" i="59"/>
  <c r="D11" i="59"/>
  <c r="D86" i="59"/>
  <c r="D17" i="59"/>
  <c r="D20" i="59" s="1"/>
  <c r="D23" i="59"/>
  <c r="C86" i="59"/>
  <c r="C17" i="59"/>
  <c r="C20" i="59" s="1"/>
  <c r="B13" i="34" s="1"/>
  <c r="C23" i="59"/>
  <c r="C81" i="59"/>
  <c r="C11" i="59"/>
  <c r="B16" i="71"/>
  <c r="B22" i="71"/>
  <c r="B27" i="71"/>
  <c r="B28" i="71" s="1"/>
  <c r="B29" i="71" s="1"/>
  <c r="B17" i="71"/>
  <c r="B21" i="71"/>
  <c r="B23" i="71" s="1"/>
  <c r="E9" i="68"/>
  <c r="B9" i="68" s="1"/>
  <c r="N12" i="68"/>
  <c r="J12" i="68"/>
  <c r="I12" i="68"/>
  <c r="I13" i="68" s="1"/>
  <c r="I14" i="68" s="1"/>
  <c r="I15" i="68" s="1"/>
  <c r="I16" i="68" s="1"/>
  <c r="I8" i="68"/>
  <c r="L8" i="68" s="1"/>
  <c r="E19" i="61" l="1"/>
  <c r="B13" i="65"/>
  <c r="D19" i="61"/>
  <c r="B13" i="64"/>
  <c r="C19" i="61"/>
  <c r="B18" i="71"/>
  <c r="H15" i="68"/>
  <c r="N15" i="68"/>
  <c r="E29" i="71"/>
  <c r="D29" i="71"/>
  <c r="B30" i="71"/>
  <c r="D28" i="71"/>
  <c r="E28" i="71"/>
  <c r="E27" i="71"/>
  <c r="C27" i="71"/>
  <c r="C28" i="71" s="1"/>
  <c r="C29" i="71" s="1"/>
  <c r="F27" i="71"/>
  <c r="D27" i="71"/>
  <c r="G27" i="71" s="1"/>
  <c r="K12" i="68"/>
  <c r="A12" i="68"/>
  <c r="L12" i="68" l="1"/>
  <c r="M12" i="68"/>
  <c r="J13" i="68" s="1"/>
  <c r="K13" i="68" s="1"/>
  <c r="M13" i="68" s="1"/>
  <c r="J14" i="68" s="1"/>
  <c r="K14" i="68" s="1"/>
  <c r="H16" i="68"/>
  <c r="N16" i="68"/>
  <c r="D30" i="71"/>
  <c r="E30" i="71"/>
  <c r="C30" i="71"/>
  <c r="B31" i="71"/>
  <c r="I27" i="71"/>
  <c r="J27" i="71" s="1"/>
  <c r="F28" i="71" s="1"/>
  <c r="H27" i="71"/>
  <c r="E7" i="68"/>
  <c r="AO135" i="55"/>
  <c r="X135" i="55"/>
  <c r="AR135" i="55"/>
  <c r="AL135" i="55"/>
  <c r="AA135" i="55"/>
  <c r="U135" i="55"/>
  <c r="AU135" i="55"/>
  <c r="AJ135" i="55"/>
  <c r="AD135" i="55"/>
  <c r="S135" i="55"/>
  <c r="AT135" i="55"/>
  <c r="AS135" i="55"/>
  <c r="AQ135" i="55"/>
  <c r="AP135" i="55"/>
  <c r="AN135" i="55"/>
  <c r="AM135" i="55"/>
  <c r="AK135" i="55"/>
  <c r="AC135" i="55"/>
  <c r="AB135" i="55"/>
  <c r="Z135" i="55"/>
  <c r="Y135" i="55"/>
  <c r="W135" i="55"/>
  <c r="V135" i="55"/>
  <c r="T135" i="55"/>
  <c r="L13" i="68" l="1"/>
  <c r="L14" i="68" s="1"/>
  <c r="M14" i="68"/>
  <c r="J15" i="68" s="1"/>
  <c r="H28" i="71"/>
  <c r="I28" i="71"/>
  <c r="J28" i="71" s="1"/>
  <c r="F29" i="71" s="1"/>
  <c r="G28" i="71"/>
  <c r="E31" i="71"/>
  <c r="C31" i="71"/>
  <c r="D31" i="71"/>
  <c r="B32" i="71"/>
  <c r="B12" i="68"/>
  <c r="C12" i="68" s="1"/>
  <c r="K15" i="68" l="1"/>
  <c r="I29" i="71"/>
  <c r="J29" i="71" s="1"/>
  <c r="F30" i="71" s="1"/>
  <c r="H29" i="71"/>
  <c r="D32" i="71"/>
  <c r="E32" i="71"/>
  <c r="C32" i="71"/>
  <c r="B33" i="71"/>
  <c r="G29" i="71"/>
  <c r="E12" i="68"/>
  <c r="B13" i="68" s="1"/>
  <c r="X237" i="55"/>
  <c r="X236" i="55"/>
  <c r="S219" i="55"/>
  <c r="S218" i="55"/>
  <c r="S215" i="55"/>
  <c r="S214" i="55"/>
  <c r="S203" i="55"/>
  <c r="S202" i="55"/>
  <c r="AD199" i="55"/>
  <c r="AC199" i="55"/>
  <c r="AB199" i="55"/>
  <c r="AA199" i="55"/>
  <c r="Z199" i="55"/>
  <c r="Y199" i="55"/>
  <c r="X199" i="55"/>
  <c r="W199" i="55"/>
  <c r="V199" i="55"/>
  <c r="U199" i="55"/>
  <c r="T199" i="55"/>
  <c r="S199" i="55"/>
  <c r="AD198" i="55"/>
  <c r="AC198" i="55"/>
  <c r="AB198" i="55"/>
  <c r="AA198" i="55"/>
  <c r="Z198" i="55"/>
  <c r="Y198" i="55"/>
  <c r="X198" i="55"/>
  <c r="W198" i="55"/>
  <c r="V198" i="55"/>
  <c r="U198" i="55"/>
  <c r="T198" i="55"/>
  <c r="S198" i="55"/>
  <c r="S197" i="55"/>
  <c r="S196" i="55"/>
  <c r="B203" i="55"/>
  <c r="B202" i="55"/>
  <c r="M199" i="55"/>
  <c r="L199" i="55"/>
  <c r="K199" i="55"/>
  <c r="J199" i="55"/>
  <c r="I199" i="55"/>
  <c r="H199" i="55"/>
  <c r="G199" i="55"/>
  <c r="F199" i="55"/>
  <c r="E199" i="55"/>
  <c r="D199" i="55"/>
  <c r="C199" i="55"/>
  <c r="B199" i="55"/>
  <c r="M198" i="55"/>
  <c r="L198" i="55"/>
  <c r="K198" i="55"/>
  <c r="J198" i="55"/>
  <c r="I198" i="55"/>
  <c r="H198" i="55"/>
  <c r="G198" i="55"/>
  <c r="F198" i="55"/>
  <c r="E198" i="55"/>
  <c r="D198" i="55"/>
  <c r="C198" i="55"/>
  <c r="B198" i="55"/>
  <c r="B197" i="55"/>
  <c r="B196" i="55"/>
  <c r="M15" i="68" l="1"/>
  <c r="J16" i="68" s="1"/>
  <c r="K16" i="68" s="1"/>
  <c r="M16" i="68" s="1"/>
  <c r="L15" i="68"/>
  <c r="D12" i="68"/>
  <c r="C13" i="68"/>
  <c r="G30" i="71"/>
  <c r="E33" i="71"/>
  <c r="C33" i="71"/>
  <c r="D33" i="71"/>
  <c r="B34" i="71"/>
  <c r="I30" i="71"/>
  <c r="J30" i="71" s="1"/>
  <c r="F31" i="71" s="1"/>
  <c r="H30" i="71"/>
  <c r="A13" i="68"/>
  <c r="L16" i="68" l="1"/>
  <c r="D13" i="68"/>
  <c r="K23" i="68"/>
  <c r="I31" i="71"/>
  <c r="J31" i="71" s="1"/>
  <c r="F32" i="71" s="1"/>
  <c r="H31" i="71"/>
  <c r="D34" i="71"/>
  <c r="E34" i="71"/>
  <c r="C34" i="71"/>
  <c r="B35" i="71"/>
  <c r="G31" i="71"/>
  <c r="E13" i="68"/>
  <c r="C14" i="68" s="1"/>
  <c r="AU237" i="55"/>
  <c r="AT237" i="55"/>
  <c r="AS237" i="55"/>
  <c r="AR237" i="55"/>
  <c r="AQ237" i="55"/>
  <c r="AP237" i="55"/>
  <c r="AO237" i="55"/>
  <c r="AN237" i="55"/>
  <c r="AM237" i="55"/>
  <c r="AL237" i="55"/>
  <c r="AK237" i="55"/>
  <c r="AJ237" i="55"/>
  <c r="AU236" i="55"/>
  <c r="AT236" i="55"/>
  <c r="AS236" i="55"/>
  <c r="AR236" i="55"/>
  <c r="AQ236" i="55"/>
  <c r="AP236" i="55"/>
  <c r="AO236" i="55"/>
  <c r="AN236" i="55"/>
  <c r="AM236" i="55"/>
  <c r="AL236" i="55"/>
  <c r="AK236" i="55"/>
  <c r="AJ236" i="55"/>
  <c r="AJ234" i="55"/>
  <c r="AJ231" i="55"/>
  <c r="AJ230" i="55"/>
  <c r="AJ229" i="55"/>
  <c r="AJ228" i="55"/>
  <c r="AJ227" i="55"/>
  <c r="AJ226" i="55"/>
  <c r="AJ225" i="55"/>
  <c r="AJ224" i="55"/>
  <c r="AJ223" i="55"/>
  <c r="AJ222" i="55"/>
  <c r="AJ221" i="55"/>
  <c r="AJ219" i="55"/>
  <c r="AJ218" i="55"/>
  <c r="AJ217" i="55"/>
  <c r="AJ215" i="55"/>
  <c r="AJ214" i="55"/>
  <c r="AJ213" i="55"/>
  <c r="AV207" i="55"/>
  <c r="AW207" i="55" s="1"/>
  <c r="AV206" i="55"/>
  <c r="AW206" i="55" s="1"/>
  <c r="AJ203" i="55"/>
  <c r="AJ202" i="55"/>
  <c r="AJ201" i="55"/>
  <c r="AU199" i="55"/>
  <c r="AT199" i="55"/>
  <c r="AS199" i="55"/>
  <c r="AR199" i="55"/>
  <c r="AQ199" i="55"/>
  <c r="AP199" i="55"/>
  <c r="AO199" i="55"/>
  <c r="AN199" i="55"/>
  <c r="AM199" i="55"/>
  <c r="AL199" i="55"/>
  <c r="AK199" i="55"/>
  <c r="AJ199" i="55"/>
  <c r="AU198" i="55"/>
  <c r="AT198" i="55"/>
  <c r="AS198" i="55"/>
  <c r="AR198" i="55"/>
  <c r="AQ198" i="55"/>
  <c r="AP198" i="55"/>
  <c r="AO198" i="55"/>
  <c r="AN198" i="55"/>
  <c r="AM198" i="55"/>
  <c r="AL198" i="55"/>
  <c r="AK198" i="55"/>
  <c r="AJ198" i="55"/>
  <c r="AJ197" i="55"/>
  <c r="AJ196" i="55"/>
  <c r="AJ195" i="55"/>
  <c r="AV185" i="55"/>
  <c r="AV184" i="55"/>
  <c r="AV183" i="55"/>
  <c r="AV182" i="55"/>
  <c r="AV181" i="55"/>
  <c r="AV180" i="55"/>
  <c r="AV179" i="55"/>
  <c r="AV178" i="55"/>
  <c r="AV177" i="55"/>
  <c r="AV176" i="55"/>
  <c r="AV175" i="55"/>
  <c r="AV174" i="55"/>
  <c r="AV173" i="55"/>
  <c r="AV172" i="55"/>
  <c r="AV171" i="55"/>
  <c r="AV170" i="55"/>
  <c r="AV169" i="55"/>
  <c r="AU168" i="55"/>
  <c r="AT168" i="55"/>
  <c r="AS168" i="55"/>
  <c r="AR168" i="55"/>
  <c r="AQ168" i="55"/>
  <c r="AP168" i="55"/>
  <c r="AO168" i="55"/>
  <c r="AN168" i="55"/>
  <c r="AM168" i="55"/>
  <c r="AL168" i="55"/>
  <c r="AK168" i="55"/>
  <c r="AJ168" i="55"/>
  <c r="AV167" i="55"/>
  <c r="AV166" i="55"/>
  <c r="AV165" i="55"/>
  <c r="AU164" i="55"/>
  <c r="AT164" i="55"/>
  <c r="AS164" i="55"/>
  <c r="AR164" i="55"/>
  <c r="AQ164" i="55"/>
  <c r="AP164" i="55"/>
  <c r="AO164" i="55"/>
  <c r="AN164" i="55"/>
  <c r="AM164" i="55"/>
  <c r="AL164" i="55"/>
  <c r="AK164" i="55"/>
  <c r="AJ164" i="55"/>
  <c r="AV163" i="55"/>
  <c r="AV162" i="55"/>
  <c r="AV161" i="55"/>
  <c r="AU160" i="55"/>
  <c r="AU187" i="55" s="1"/>
  <c r="AT160" i="55"/>
  <c r="AT187" i="55" s="1"/>
  <c r="AS160" i="55"/>
  <c r="AS187" i="55" s="1"/>
  <c r="AR160" i="55"/>
  <c r="AR187" i="55" s="1"/>
  <c r="AQ160" i="55"/>
  <c r="AQ187" i="55" s="1"/>
  <c r="AP160" i="55"/>
  <c r="AP187" i="55" s="1"/>
  <c r="AO160" i="55"/>
  <c r="AO187" i="55" s="1"/>
  <c r="AN160" i="55"/>
  <c r="AN187" i="55" s="1"/>
  <c r="AM160" i="55"/>
  <c r="AM187" i="55" s="1"/>
  <c r="AL160" i="55"/>
  <c r="AL187" i="55" s="1"/>
  <c r="AK160" i="55"/>
  <c r="AK187" i="55" s="1"/>
  <c r="AJ160" i="55"/>
  <c r="AJ187" i="55" s="1"/>
  <c r="AV155" i="55"/>
  <c r="AV154" i="55"/>
  <c r="AV153" i="55"/>
  <c r="AV151" i="55"/>
  <c r="AV150" i="55"/>
  <c r="AV149" i="55"/>
  <c r="AU148" i="55"/>
  <c r="AT148" i="55"/>
  <c r="AS148" i="55"/>
  <c r="AR148" i="55"/>
  <c r="AQ148" i="55"/>
  <c r="AP148" i="55"/>
  <c r="AO148" i="55"/>
  <c r="AN148" i="55"/>
  <c r="AM148" i="55"/>
  <c r="AL148" i="55"/>
  <c r="AK148" i="55"/>
  <c r="AJ148" i="55"/>
  <c r="AV147" i="55"/>
  <c r="AV146" i="55"/>
  <c r="AV145" i="55"/>
  <c r="AV144" i="55"/>
  <c r="AV143" i="55"/>
  <c r="AU142" i="55"/>
  <c r="AT142" i="55"/>
  <c r="AT156" i="55" s="1"/>
  <c r="AS142" i="55"/>
  <c r="AR142" i="55"/>
  <c r="AR156" i="55" s="1"/>
  <c r="AQ142" i="55"/>
  <c r="AP142" i="55"/>
  <c r="AP156" i="55" s="1"/>
  <c r="AO142" i="55"/>
  <c r="AN142" i="55"/>
  <c r="AN156" i="55" s="1"/>
  <c r="AM142" i="55"/>
  <c r="AL142" i="55"/>
  <c r="AL156" i="55" s="1"/>
  <c r="AK142" i="55"/>
  <c r="AJ142" i="55"/>
  <c r="AJ156" i="55" s="1"/>
  <c r="AV135" i="55"/>
  <c r="AJ235" i="55"/>
  <c r="S201" i="55"/>
  <c r="AE199" i="55"/>
  <c r="AF199" i="55" s="1"/>
  <c r="AE198" i="55"/>
  <c r="AF198" i="55" s="1"/>
  <c r="AK156" i="55" l="1"/>
  <c r="AM156" i="55"/>
  <c r="AO156" i="55"/>
  <c r="AQ156" i="55"/>
  <c r="AS156" i="55"/>
  <c r="AU156" i="55"/>
  <c r="AJ200" i="55"/>
  <c r="AJ216" i="55"/>
  <c r="AK152" i="55"/>
  <c r="AM152" i="55"/>
  <c r="AO152" i="55"/>
  <c r="AQ152" i="55"/>
  <c r="AS152" i="55"/>
  <c r="AU152" i="55"/>
  <c r="G32" i="71"/>
  <c r="AJ152" i="55"/>
  <c r="AL152" i="55"/>
  <c r="AN152" i="55"/>
  <c r="AP152" i="55"/>
  <c r="AR152" i="55"/>
  <c r="AT152" i="55"/>
  <c r="AR134" i="55"/>
  <c r="AO134" i="55"/>
  <c r="AL134" i="55"/>
  <c r="AJ134" i="55"/>
  <c r="AU134" i="55"/>
  <c r="AS134" i="55"/>
  <c r="AP134" i="55"/>
  <c r="AM134" i="55"/>
  <c r="AT134" i="55"/>
  <c r="AQ134" i="55"/>
  <c r="AN134" i="55"/>
  <c r="AK134" i="55"/>
  <c r="AV237" i="55"/>
  <c r="E35" i="71"/>
  <c r="C35" i="71"/>
  <c r="D35" i="71"/>
  <c r="B36" i="71"/>
  <c r="H32" i="71"/>
  <c r="I32" i="71"/>
  <c r="J32" i="71" s="1"/>
  <c r="F33" i="71" s="1"/>
  <c r="B14" i="68"/>
  <c r="A14" i="68"/>
  <c r="AV236" i="55"/>
  <c r="AJ194" i="55"/>
  <c r="AJ212" i="55"/>
  <c r="AJ220" i="55"/>
  <c r="AV187" i="55"/>
  <c r="AV142" i="55"/>
  <c r="AV148" i="55"/>
  <c r="AV160" i="55"/>
  <c r="AV198" i="55"/>
  <c r="AW198" i="55" s="1"/>
  <c r="AV199" i="55"/>
  <c r="AW199" i="55" s="1"/>
  <c r="AJ208" i="55" l="1"/>
  <c r="AV208" i="55" s="1"/>
  <c r="AW208" i="55" s="1"/>
  <c r="AV152" i="55"/>
  <c r="AJ204" i="55"/>
  <c r="AV134" i="55"/>
  <c r="AW237" i="55" s="1"/>
  <c r="I33" i="71"/>
  <c r="J33" i="71" s="1"/>
  <c r="F34" i="71" s="1"/>
  <c r="H33" i="71"/>
  <c r="G33" i="71"/>
  <c r="D36" i="71"/>
  <c r="E36" i="71"/>
  <c r="C36" i="71"/>
  <c r="B37" i="71"/>
  <c r="D14" i="68"/>
  <c r="E14" i="68"/>
  <c r="C15" i="68" s="1"/>
  <c r="I34" i="71" l="1"/>
  <c r="J34" i="71" s="1"/>
  <c r="F35" i="71" s="1"/>
  <c r="H34" i="71"/>
  <c r="E37" i="71"/>
  <c r="C37" i="71"/>
  <c r="D37" i="71"/>
  <c r="B38" i="71"/>
  <c r="G34" i="71"/>
  <c r="D15" i="68"/>
  <c r="A15" i="68"/>
  <c r="B15" i="68"/>
  <c r="E15" i="68"/>
  <c r="C16" i="68" s="1"/>
  <c r="AD237" i="55"/>
  <c r="AC237" i="55"/>
  <c r="AB237" i="55"/>
  <c r="AA237" i="55"/>
  <c r="Z237" i="55"/>
  <c r="Y237" i="55"/>
  <c r="W237" i="55"/>
  <c r="V237" i="55"/>
  <c r="U237" i="55"/>
  <c r="T237" i="55"/>
  <c r="S237" i="55"/>
  <c r="AD236" i="55"/>
  <c r="AC236" i="55"/>
  <c r="AB236" i="55"/>
  <c r="AA236" i="55"/>
  <c r="Z236" i="55"/>
  <c r="Y236" i="55"/>
  <c r="W236" i="55"/>
  <c r="V236" i="55"/>
  <c r="U236" i="55"/>
  <c r="T236" i="55"/>
  <c r="S236" i="55"/>
  <c r="S235" i="55"/>
  <c r="S234" i="55"/>
  <c r="S231" i="55"/>
  <c r="S230" i="55"/>
  <c r="S229" i="55"/>
  <c r="S228" i="55"/>
  <c r="S227" i="55"/>
  <c r="S226" i="55"/>
  <c r="S225" i="55"/>
  <c r="S224" i="55"/>
  <c r="S223" i="55"/>
  <c r="S222" i="55"/>
  <c r="S221" i="55"/>
  <c r="S217" i="55"/>
  <c r="S216" i="55" s="1"/>
  <c r="B235" i="55"/>
  <c r="B234" i="55"/>
  <c r="C26" i="34" s="1"/>
  <c r="B231" i="55"/>
  <c r="B230" i="55"/>
  <c r="B229" i="55"/>
  <c r="B228" i="55"/>
  <c r="B227" i="55"/>
  <c r="B226" i="55"/>
  <c r="B225" i="55"/>
  <c r="B224" i="55"/>
  <c r="B223" i="55"/>
  <c r="B222" i="55"/>
  <c r="B221" i="55"/>
  <c r="B219" i="55"/>
  <c r="B218" i="55"/>
  <c r="B217" i="55"/>
  <c r="B215" i="55"/>
  <c r="B214" i="55"/>
  <c r="B201" i="55"/>
  <c r="S195" i="55"/>
  <c r="B195" i="55"/>
  <c r="AE135" i="55"/>
  <c r="S213" i="55"/>
  <c r="S212" i="55" s="1"/>
  <c r="AE207" i="55"/>
  <c r="AF207" i="55" s="1"/>
  <c r="AE206" i="55"/>
  <c r="AF206" i="55" s="1"/>
  <c r="AE185" i="55"/>
  <c r="AE184" i="55"/>
  <c r="AE183" i="55"/>
  <c r="AE182" i="55"/>
  <c r="AE181" i="55"/>
  <c r="AE180" i="55"/>
  <c r="AE179" i="55"/>
  <c r="AE178" i="55"/>
  <c r="AE177" i="55"/>
  <c r="AE176" i="55"/>
  <c r="AE175" i="55"/>
  <c r="AE174" i="55"/>
  <c r="AE173" i="55"/>
  <c r="AE172" i="55"/>
  <c r="AE171" i="55"/>
  <c r="AE170" i="55"/>
  <c r="AE169" i="55"/>
  <c r="AD168" i="55"/>
  <c r="AC168" i="55"/>
  <c r="AB168" i="55"/>
  <c r="AA168" i="55"/>
  <c r="Z168" i="55"/>
  <c r="Y168" i="55"/>
  <c r="X168" i="55"/>
  <c r="W168" i="55"/>
  <c r="V168" i="55"/>
  <c r="U168" i="55"/>
  <c r="T168" i="55"/>
  <c r="S168" i="55"/>
  <c r="AE167" i="55"/>
  <c r="AE166" i="55"/>
  <c r="AE165" i="55"/>
  <c r="AD164" i="55"/>
  <c r="AC164" i="55"/>
  <c r="AB164" i="55"/>
  <c r="AA164" i="55"/>
  <c r="Z164" i="55"/>
  <c r="Y164" i="55"/>
  <c r="X164" i="55"/>
  <c r="W164" i="55"/>
  <c r="V164" i="55"/>
  <c r="U164" i="55"/>
  <c r="T164" i="55"/>
  <c r="S164" i="55"/>
  <c r="AE163" i="55"/>
  <c r="AE162" i="55"/>
  <c r="AE161" i="55"/>
  <c r="AD160" i="55"/>
  <c r="AC160" i="55"/>
  <c r="AC187" i="55" s="1"/>
  <c r="AB160" i="55"/>
  <c r="AA160" i="55"/>
  <c r="AA187" i="55" s="1"/>
  <c r="Z160" i="55"/>
  <c r="Y160" i="55"/>
  <c r="Y187" i="55" s="1"/>
  <c r="X160" i="55"/>
  <c r="W160" i="55"/>
  <c r="W187" i="55" s="1"/>
  <c r="V160" i="55"/>
  <c r="U160" i="55"/>
  <c r="U187" i="55" s="1"/>
  <c r="T160" i="55"/>
  <c r="S160" i="55"/>
  <c r="AE155" i="55"/>
  <c r="AE154" i="55"/>
  <c r="AE153" i="55"/>
  <c r="AE151" i="55"/>
  <c r="AE150" i="55"/>
  <c r="AE149" i="55"/>
  <c r="AD148" i="55"/>
  <c r="AC148" i="55"/>
  <c r="AB148" i="55"/>
  <c r="AA148" i="55"/>
  <c r="Z148" i="55"/>
  <c r="Y148" i="55"/>
  <c r="X148" i="55"/>
  <c r="W148" i="55"/>
  <c r="V148" i="55"/>
  <c r="U148" i="55"/>
  <c r="T148" i="55"/>
  <c r="S148" i="55"/>
  <c r="AE147" i="55"/>
  <c r="AE146" i="55"/>
  <c r="AE145" i="55"/>
  <c r="AE144" i="55"/>
  <c r="AE143" i="55"/>
  <c r="AD142" i="55"/>
  <c r="AD156" i="55" s="1"/>
  <c r="AC142" i="55"/>
  <c r="AB142" i="55"/>
  <c r="AB156" i="55" s="1"/>
  <c r="AA142" i="55"/>
  <c r="Z142" i="55"/>
  <c r="Z156" i="55" s="1"/>
  <c r="Y142" i="55"/>
  <c r="X142" i="55"/>
  <c r="X156" i="55" s="1"/>
  <c r="W142" i="55"/>
  <c r="V142" i="55"/>
  <c r="V156" i="55" s="1"/>
  <c r="U142" i="55"/>
  <c r="T142" i="55"/>
  <c r="T156" i="55" s="1"/>
  <c r="S142" i="55"/>
  <c r="S156" i="55" l="1"/>
  <c r="U156" i="55"/>
  <c r="W156" i="55"/>
  <c r="Y156" i="55"/>
  <c r="AA156" i="55"/>
  <c r="AC156" i="55"/>
  <c r="AE160" i="55"/>
  <c r="S152" i="55"/>
  <c r="U152" i="55"/>
  <c r="W152" i="55"/>
  <c r="Y152" i="55"/>
  <c r="AA152" i="55"/>
  <c r="AC152" i="55"/>
  <c r="X134" i="55"/>
  <c r="AA134" i="55"/>
  <c r="U134" i="55"/>
  <c r="S134" i="55"/>
  <c r="AD134" i="55"/>
  <c r="AC134" i="55"/>
  <c r="Z134" i="55"/>
  <c r="W134" i="55"/>
  <c r="T134" i="55"/>
  <c r="AB134" i="55"/>
  <c r="Y134" i="55"/>
  <c r="V134" i="55"/>
  <c r="T152" i="55"/>
  <c r="V152" i="55"/>
  <c r="X152" i="55"/>
  <c r="Z152" i="55"/>
  <c r="AB152" i="55"/>
  <c r="AD152" i="55"/>
  <c r="T187" i="55"/>
  <c r="V187" i="55"/>
  <c r="X187" i="55"/>
  <c r="Z187" i="55"/>
  <c r="AB187" i="55"/>
  <c r="AD187" i="55"/>
  <c r="H35" i="71"/>
  <c r="I35" i="71"/>
  <c r="J35" i="71" s="1"/>
  <c r="F36" i="71" s="1"/>
  <c r="G35" i="71"/>
  <c r="D38" i="71"/>
  <c r="E38" i="71"/>
  <c r="C38" i="71"/>
  <c r="B39" i="71"/>
  <c r="D16" i="68"/>
  <c r="E16" i="68"/>
  <c r="A16" i="68"/>
  <c r="B16" i="68"/>
  <c r="AE237" i="55"/>
  <c r="AE236" i="55"/>
  <c r="S220" i="55"/>
  <c r="S187" i="55"/>
  <c r="S194" i="55"/>
  <c r="S200" i="55"/>
  <c r="AE142" i="55"/>
  <c r="AE148" i="55"/>
  <c r="C27" i="34"/>
  <c r="B213" i="55"/>
  <c r="AE152" i="55" l="1"/>
  <c r="AE187" i="55"/>
  <c r="AE134" i="55"/>
  <c r="AF237" i="55" s="1"/>
  <c r="I36" i="71"/>
  <c r="J36" i="71" s="1"/>
  <c r="F37" i="71" s="1"/>
  <c r="H36" i="71"/>
  <c r="E39" i="71"/>
  <c r="C39" i="71"/>
  <c r="D39" i="71"/>
  <c r="B40" i="71"/>
  <c r="G36" i="71"/>
  <c r="C17" i="68"/>
  <c r="E17" i="68" s="1"/>
  <c r="C18" i="68" s="1"/>
  <c r="B17" i="68"/>
  <c r="A17" i="68"/>
  <c r="S204" i="55"/>
  <c r="S208" i="55"/>
  <c r="AE208" i="55" s="1"/>
  <c r="AF208" i="55" s="1"/>
  <c r="B220" i="55"/>
  <c r="AE6" i="56"/>
  <c r="AE7" i="56" s="1"/>
  <c r="AE8" i="56" s="1"/>
  <c r="AE9" i="56" s="1"/>
  <c r="AE10" i="56" s="1"/>
  <c r="AE11" i="56" s="1"/>
  <c r="AE12" i="56" s="1"/>
  <c r="AE13" i="56" s="1"/>
  <c r="AE14" i="56" s="1"/>
  <c r="AE15" i="56" s="1"/>
  <c r="AE16" i="56" s="1"/>
  <c r="AE17" i="56" s="1"/>
  <c r="AE18" i="56" s="1"/>
  <c r="AE19" i="56" s="1"/>
  <c r="AE20" i="56" s="1"/>
  <c r="AE21" i="56" s="1"/>
  <c r="AE22" i="56" s="1"/>
  <c r="AE23" i="56" s="1"/>
  <c r="AE24" i="56" s="1"/>
  <c r="AE25" i="56" s="1"/>
  <c r="AE26" i="56" s="1"/>
  <c r="AE27" i="56" s="1"/>
  <c r="AE28" i="56" s="1"/>
  <c r="AE29" i="56" s="1"/>
  <c r="AE30" i="56" s="1"/>
  <c r="AE31" i="56" s="1"/>
  <c r="AE32" i="56" s="1"/>
  <c r="AE33" i="56" s="1"/>
  <c r="AE34" i="56" s="1"/>
  <c r="AE35" i="56" s="1"/>
  <c r="AE36" i="56" s="1"/>
  <c r="AE37" i="56" s="1"/>
  <c r="AE38" i="56" s="1"/>
  <c r="AE39" i="56" s="1"/>
  <c r="AE40" i="56" s="1"/>
  <c r="AE41" i="56" s="1"/>
  <c r="G37" i="71" l="1"/>
  <c r="H37" i="71"/>
  <c r="I37" i="71"/>
  <c r="J37" i="71" s="1"/>
  <c r="F38" i="71" s="1"/>
  <c r="D40" i="71"/>
  <c r="E40" i="71"/>
  <c r="C40" i="71"/>
  <c r="B41" i="71"/>
  <c r="D17" i="68"/>
  <c r="A18" i="68"/>
  <c r="D18" i="68"/>
  <c r="E18" i="68"/>
  <c r="C19" i="68" s="1"/>
  <c r="B18" i="68"/>
  <c r="C23" i="34"/>
  <c r="C9" i="34"/>
  <c r="I38" i="71" l="1"/>
  <c r="J38" i="71" s="1"/>
  <c r="F39" i="71" s="1"/>
  <c r="H38" i="71"/>
  <c r="G38" i="71"/>
  <c r="E41" i="71"/>
  <c r="C41" i="71"/>
  <c r="D41" i="71"/>
  <c r="B42" i="71"/>
  <c r="D19" i="68"/>
  <c r="A19" i="68"/>
  <c r="E19" i="68"/>
  <c r="C20" i="68" s="1"/>
  <c r="B19" i="68"/>
  <c r="D42" i="71" l="1"/>
  <c r="E42" i="71"/>
  <c r="C42" i="71"/>
  <c r="B43" i="71"/>
  <c r="G39" i="71"/>
  <c r="I39" i="71"/>
  <c r="J39" i="71" s="1"/>
  <c r="F40" i="71" s="1"/>
  <c r="H39" i="71"/>
  <c r="A20" i="68"/>
  <c r="D20" i="68"/>
  <c r="B20" i="68"/>
  <c r="E20" i="68"/>
  <c r="C21" i="68" s="1"/>
  <c r="B216" i="55"/>
  <c r="B212" i="55"/>
  <c r="B21" i="68" l="1"/>
  <c r="A21" i="68"/>
  <c r="I40" i="71"/>
  <c r="J40" i="71" s="1"/>
  <c r="F41" i="71" s="1"/>
  <c r="H40" i="71"/>
  <c r="G40" i="71"/>
  <c r="E43" i="71"/>
  <c r="C43" i="71"/>
  <c r="D43" i="71"/>
  <c r="B44" i="71"/>
  <c r="E21" i="68"/>
  <c r="C22" i="68" s="1"/>
  <c r="C23" i="68" s="1"/>
  <c r="D21" i="68"/>
  <c r="C21" i="34"/>
  <c r="C22" i="34"/>
  <c r="N185" i="55"/>
  <c r="N184" i="55"/>
  <c r="N183" i="55"/>
  <c r="N182" i="55"/>
  <c r="N181" i="55"/>
  <c r="N180" i="55"/>
  <c r="N199" i="55"/>
  <c r="O199" i="55" s="1"/>
  <c r="N198" i="55"/>
  <c r="O198" i="55" s="1"/>
  <c r="N207" i="55"/>
  <c r="O207" i="55" s="1"/>
  <c r="N206" i="55"/>
  <c r="O206" i="55" s="1"/>
  <c r="E22" i="68" l="1"/>
  <c r="L134" i="55"/>
  <c r="L237" i="55" s="1"/>
  <c r="M29" i="34" s="1"/>
  <c r="J134" i="55"/>
  <c r="J237" i="55" s="1"/>
  <c r="K29" i="34" s="1"/>
  <c r="H134" i="55"/>
  <c r="H237" i="55" s="1"/>
  <c r="I29" i="34" s="1"/>
  <c r="F134" i="55"/>
  <c r="F237" i="55" s="1"/>
  <c r="G29" i="34" s="1"/>
  <c r="D134" i="55"/>
  <c r="D237" i="55" s="1"/>
  <c r="E29" i="34" s="1"/>
  <c r="B134" i="55"/>
  <c r="M134" i="55"/>
  <c r="M237" i="55" s="1"/>
  <c r="N29" i="34" s="1"/>
  <c r="K134" i="55"/>
  <c r="K237" i="55" s="1"/>
  <c r="L29" i="34" s="1"/>
  <c r="I134" i="55"/>
  <c r="I237" i="55" s="1"/>
  <c r="J29" i="34" s="1"/>
  <c r="G134" i="55"/>
  <c r="G237" i="55" s="1"/>
  <c r="H29" i="34" s="1"/>
  <c r="E134" i="55"/>
  <c r="E237" i="55" s="1"/>
  <c r="F29" i="34" s="1"/>
  <c r="C134" i="55"/>
  <c r="C237" i="55" s="1"/>
  <c r="D29" i="34" s="1"/>
  <c r="A22" i="68"/>
  <c r="D22" i="68"/>
  <c r="I41" i="71"/>
  <c r="J41" i="71" s="1"/>
  <c r="F42" i="71" s="1"/>
  <c r="H41" i="71"/>
  <c r="D44" i="71"/>
  <c r="E44" i="71"/>
  <c r="C44" i="71"/>
  <c r="B45" i="71"/>
  <c r="G41" i="71"/>
  <c r="B194" i="55"/>
  <c r="B200" i="55"/>
  <c r="G42" i="71" l="1"/>
  <c r="B237" i="55"/>
  <c r="N134" i="55"/>
  <c r="E45" i="71"/>
  <c r="C45" i="71"/>
  <c r="D45" i="71"/>
  <c r="B46" i="71"/>
  <c r="H42" i="71"/>
  <c r="I42" i="71"/>
  <c r="J42" i="71" s="1"/>
  <c r="F43" i="71" s="1"/>
  <c r="B208" i="55"/>
  <c r="N208" i="55" s="1"/>
  <c r="O208" i="55" s="1"/>
  <c r="B204" i="55"/>
  <c r="M168" i="55"/>
  <c r="L168" i="55"/>
  <c r="K168" i="55"/>
  <c r="J168" i="55"/>
  <c r="I168" i="55"/>
  <c r="H168" i="55"/>
  <c r="G168" i="55"/>
  <c r="F168" i="55"/>
  <c r="E168" i="55"/>
  <c r="D168" i="55"/>
  <c r="C168" i="55"/>
  <c r="B168" i="55"/>
  <c r="M164" i="55"/>
  <c r="L164" i="55"/>
  <c r="K164" i="55"/>
  <c r="J164" i="55"/>
  <c r="I164" i="55"/>
  <c r="H164" i="55"/>
  <c r="G164" i="55"/>
  <c r="F164" i="55"/>
  <c r="E164" i="55"/>
  <c r="D164" i="55"/>
  <c r="C164" i="55"/>
  <c r="B164" i="55"/>
  <c r="M160" i="55"/>
  <c r="M187" i="55" s="1"/>
  <c r="L160" i="55"/>
  <c r="L187" i="55" s="1"/>
  <c r="K160" i="55"/>
  <c r="K187" i="55" s="1"/>
  <c r="J160" i="55"/>
  <c r="J187" i="55" s="1"/>
  <c r="I160" i="55"/>
  <c r="I187" i="55" s="1"/>
  <c r="H160" i="55"/>
  <c r="H187" i="55" s="1"/>
  <c r="G160" i="55"/>
  <c r="G187" i="55" s="1"/>
  <c r="F160" i="55"/>
  <c r="F187" i="55" s="1"/>
  <c r="E160" i="55"/>
  <c r="E187" i="55" s="1"/>
  <c r="D160" i="55"/>
  <c r="D187" i="55" s="1"/>
  <c r="C160" i="55"/>
  <c r="C187" i="55" s="1"/>
  <c r="B160" i="55"/>
  <c r="M142" i="55"/>
  <c r="L142" i="55"/>
  <c r="K142" i="55"/>
  <c r="J142" i="55"/>
  <c r="I142" i="55"/>
  <c r="H142" i="55"/>
  <c r="G142" i="55"/>
  <c r="F142" i="55"/>
  <c r="E142" i="55"/>
  <c r="D142" i="55"/>
  <c r="C142" i="55"/>
  <c r="B142" i="55"/>
  <c r="M148" i="55"/>
  <c r="L148" i="55"/>
  <c r="K148" i="55"/>
  <c r="J148" i="55"/>
  <c r="I148" i="55"/>
  <c r="H148" i="55"/>
  <c r="G148" i="55"/>
  <c r="F148" i="55"/>
  <c r="E148" i="55"/>
  <c r="D148" i="55"/>
  <c r="C148" i="55"/>
  <c r="B148" i="55"/>
  <c r="B152" i="55" s="1"/>
  <c r="M152" i="55"/>
  <c r="L152" i="55"/>
  <c r="K152" i="55"/>
  <c r="J152" i="55"/>
  <c r="I152" i="55"/>
  <c r="H152" i="55"/>
  <c r="G152" i="55"/>
  <c r="F152" i="55"/>
  <c r="E152" i="55"/>
  <c r="D152" i="55"/>
  <c r="C152" i="55"/>
  <c r="N179" i="55"/>
  <c r="N178" i="55"/>
  <c r="N177" i="55"/>
  <c r="N176" i="55"/>
  <c r="N175" i="55"/>
  <c r="N174" i="55"/>
  <c r="N173" i="55"/>
  <c r="N172" i="55"/>
  <c r="N171" i="55"/>
  <c r="N170" i="55"/>
  <c r="N169" i="55"/>
  <c r="N167" i="55"/>
  <c r="N166" i="55"/>
  <c r="N165" i="55"/>
  <c r="N163" i="55"/>
  <c r="N162" i="55"/>
  <c r="N161" i="55"/>
  <c r="N155" i="55"/>
  <c r="N154" i="55"/>
  <c r="N153" i="55"/>
  <c r="N151" i="55"/>
  <c r="N150" i="55"/>
  <c r="N149" i="55"/>
  <c r="N147" i="55"/>
  <c r="N146" i="55"/>
  <c r="N145" i="55"/>
  <c r="N144" i="55"/>
  <c r="N143" i="55"/>
  <c r="N142" i="55"/>
  <c r="N148" i="55" l="1"/>
  <c r="C156" i="55"/>
  <c r="E156" i="55"/>
  <c r="G156" i="55"/>
  <c r="I156" i="55"/>
  <c r="K156" i="55"/>
  <c r="M156" i="55"/>
  <c r="B156" i="55"/>
  <c r="D156" i="55"/>
  <c r="F156" i="55"/>
  <c r="H156" i="55"/>
  <c r="J156" i="55"/>
  <c r="L156" i="55"/>
  <c r="B187" i="55"/>
  <c r="N187" i="55" s="1"/>
  <c r="N160" i="55"/>
  <c r="C29" i="34"/>
  <c r="N237" i="55"/>
  <c r="O237" i="55" s="1"/>
  <c r="O29" i="34" s="1"/>
  <c r="H43" i="71"/>
  <c r="I43" i="71"/>
  <c r="J43" i="71" s="1"/>
  <c r="F44" i="71" s="1"/>
  <c r="G43" i="71"/>
  <c r="D46" i="71"/>
  <c r="E46" i="71"/>
  <c r="C46" i="71"/>
  <c r="B47" i="71"/>
  <c r="C8" i="34"/>
  <c r="N152" i="55"/>
  <c r="H44" i="71" l="1"/>
  <c r="I44" i="71"/>
  <c r="J44" i="71" s="1"/>
  <c r="F45" i="71" s="1"/>
  <c r="E47" i="71"/>
  <c r="C47" i="71"/>
  <c r="D47" i="71"/>
  <c r="B48" i="71"/>
  <c r="G44" i="71"/>
  <c r="H45" i="71" l="1"/>
  <c r="I45" i="71"/>
  <c r="J45" i="71" s="1"/>
  <c r="F46" i="71" s="1"/>
  <c r="G45" i="71"/>
  <c r="D48" i="71"/>
  <c r="E48" i="71"/>
  <c r="C48" i="71"/>
  <c r="B49" i="71"/>
  <c r="I46" i="71" l="1"/>
  <c r="J46" i="71" s="1"/>
  <c r="F47" i="71" s="1"/>
  <c r="H46" i="71"/>
  <c r="G46" i="71"/>
  <c r="E49" i="71"/>
  <c r="C49" i="71"/>
  <c r="D49" i="71"/>
  <c r="B50" i="71"/>
  <c r="B16" i="65"/>
  <c r="B15" i="65"/>
  <c r="C33" i="34"/>
  <c r="C17" i="34"/>
  <c r="G47" i="71" l="1"/>
  <c r="I47" i="71"/>
  <c r="J47" i="71" s="1"/>
  <c r="F48" i="71" s="1"/>
  <c r="H47" i="71"/>
  <c r="D50" i="71"/>
  <c r="E50" i="71"/>
  <c r="C50" i="71"/>
  <c r="B51" i="71"/>
  <c r="M44" i="65"/>
  <c r="L44" i="65"/>
  <c r="K44" i="65"/>
  <c r="J44" i="65"/>
  <c r="I44" i="65"/>
  <c r="H44" i="65"/>
  <c r="G44" i="65"/>
  <c r="F44" i="65"/>
  <c r="E44" i="65"/>
  <c r="D44" i="65"/>
  <c r="C44" i="65"/>
  <c r="M44" i="64"/>
  <c r="L44" i="64"/>
  <c r="K44" i="64"/>
  <c r="J44" i="64"/>
  <c r="I44" i="64"/>
  <c r="H44" i="64"/>
  <c r="G44" i="64"/>
  <c r="F44" i="64"/>
  <c r="E44" i="64"/>
  <c r="D44" i="64"/>
  <c r="C44" i="64"/>
  <c r="H48" i="71" l="1"/>
  <c r="I48" i="71"/>
  <c r="J48" i="71" s="1"/>
  <c r="F49" i="71" s="1"/>
  <c r="G48" i="71"/>
  <c r="E51" i="71"/>
  <c r="C51" i="71"/>
  <c r="D51" i="71"/>
  <c r="B52" i="71"/>
  <c r="N44" i="34"/>
  <c r="M44" i="34"/>
  <c r="L44" i="34"/>
  <c r="K44" i="34"/>
  <c r="J44" i="34"/>
  <c r="I44" i="34"/>
  <c r="H44" i="34"/>
  <c r="G44" i="34"/>
  <c r="F44" i="34"/>
  <c r="E44" i="34"/>
  <c r="D44" i="34"/>
  <c r="J49" i="71" l="1"/>
  <c r="F50" i="71" s="1"/>
  <c r="I49" i="71"/>
  <c r="H49" i="71"/>
  <c r="D52" i="71"/>
  <c r="E52" i="71"/>
  <c r="C52" i="71"/>
  <c r="B53" i="71"/>
  <c r="G49" i="71"/>
  <c r="F60" i="58"/>
  <c r="G60" i="58" s="1"/>
  <c r="F59" i="58"/>
  <c r="G59" i="58" s="1"/>
  <c r="F58" i="58"/>
  <c r="G58" i="58" s="1"/>
  <c r="F57" i="58"/>
  <c r="G57" i="58" s="1"/>
  <c r="F56" i="58"/>
  <c r="F51" i="58"/>
  <c r="G51" i="58" s="1"/>
  <c r="F50" i="58"/>
  <c r="G50" i="58" s="1"/>
  <c r="F49" i="58"/>
  <c r="G49" i="58" s="1"/>
  <c r="F48" i="58"/>
  <c r="F43" i="58"/>
  <c r="G43" i="58" s="1"/>
  <c r="F42" i="58"/>
  <c r="G42" i="58" s="1"/>
  <c r="F41" i="58"/>
  <c r="G41" i="58" s="1"/>
  <c r="F40" i="58"/>
  <c r="G40" i="58" s="1"/>
  <c r="F39" i="58"/>
  <c r="G39" i="58" s="1"/>
  <c r="F38" i="58"/>
  <c r="F44" i="58" l="1"/>
  <c r="G38" i="58"/>
  <c r="G44" i="58" s="1"/>
  <c r="F52" i="58"/>
  <c r="G48" i="58"/>
  <c r="G52" i="58" s="1"/>
  <c r="F61" i="58"/>
  <c r="G56" i="58"/>
  <c r="G61" i="58" s="1"/>
  <c r="J50" i="71"/>
  <c r="F51" i="71" s="1"/>
  <c r="I50" i="71"/>
  <c r="H50" i="71"/>
  <c r="G50" i="71"/>
  <c r="E53" i="71"/>
  <c r="C53" i="71"/>
  <c r="D53" i="71"/>
  <c r="B54" i="71"/>
  <c r="F29" i="58"/>
  <c r="G29" i="58" s="1"/>
  <c r="F28" i="58"/>
  <c r="G28" i="58" s="1"/>
  <c r="F27" i="58"/>
  <c r="G27" i="58" s="1"/>
  <c r="F26" i="58"/>
  <c r="G26" i="58" s="1"/>
  <c r="F30" i="58"/>
  <c r="F20" i="58"/>
  <c r="G20" i="58" s="1"/>
  <c r="F19" i="58"/>
  <c r="G19" i="58" s="1"/>
  <c r="F18" i="58"/>
  <c r="G18" i="58" s="1"/>
  <c r="F21" i="58"/>
  <c r="F12" i="58"/>
  <c r="G12" i="58" s="1"/>
  <c r="F11" i="58"/>
  <c r="G11" i="58" s="1"/>
  <c r="F10" i="58"/>
  <c r="G10" i="58" s="1"/>
  <c r="F9" i="58"/>
  <c r="G9" i="58" s="1"/>
  <c r="F8" i="58"/>
  <c r="G8" i="58" s="1"/>
  <c r="F13" i="58"/>
  <c r="D9" i="59"/>
  <c r="B11" i="64" s="1"/>
  <c r="E9" i="59"/>
  <c r="B11" i="65" s="1"/>
  <c r="C9" i="59"/>
  <c r="C26" i="28"/>
  <c r="D26" i="28" s="1"/>
  <c r="H42" i="55"/>
  <c r="B41" i="55"/>
  <c r="B81" i="55" s="1"/>
  <c r="D24" i="67"/>
  <c r="D8" i="66" s="1"/>
  <c r="E24" i="67"/>
  <c r="E8" i="66" s="1"/>
  <c r="C24" i="67"/>
  <c r="C8" i="66" s="1"/>
  <c r="B32" i="65"/>
  <c r="B31" i="65"/>
  <c r="B29" i="65"/>
  <c r="B28" i="65"/>
  <c r="B10" i="65"/>
  <c r="B29" i="64"/>
  <c r="B30" i="64"/>
  <c r="B31" i="64"/>
  <c r="B32" i="64"/>
  <c r="B10" i="64"/>
  <c r="B15" i="64"/>
  <c r="B16" i="64"/>
  <c r="B44" i="65" l="1"/>
  <c r="D2" i="77"/>
  <c r="D16" i="61"/>
  <c r="E16" i="61"/>
  <c r="E2" i="77"/>
  <c r="C16" i="61"/>
  <c r="C2" i="77"/>
  <c r="G51" i="71"/>
  <c r="D54" i="71"/>
  <c r="E54" i="71"/>
  <c r="C54" i="71"/>
  <c r="B55" i="71"/>
  <c r="I51" i="71"/>
  <c r="J51" i="71" s="1"/>
  <c r="F52" i="71" s="1"/>
  <c r="H51" i="71"/>
  <c r="E26" i="28"/>
  <c r="B44" i="64"/>
  <c r="E1" i="77" l="1"/>
  <c r="C1" i="77"/>
  <c r="D1" i="77"/>
  <c r="AI87" i="55"/>
  <c r="H52" i="71"/>
  <c r="I52" i="71"/>
  <c r="J52" i="71" s="1"/>
  <c r="F53" i="71" s="1"/>
  <c r="E55" i="71"/>
  <c r="C55" i="71"/>
  <c r="D55" i="71"/>
  <c r="B56" i="71"/>
  <c r="G52" i="71"/>
  <c r="R87" i="55"/>
  <c r="AI190" i="55"/>
  <c r="R190" i="55"/>
  <c r="AG6" i="56"/>
  <c r="AG29" i="56"/>
  <c r="AD88" i="55" s="1"/>
  <c r="AG15" i="56"/>
  <c r="AG9" i="56"/>
  <c r="AG40" i="56"/>
  <c r="AT88" i="55" s="1"/>
  <c r="AG38" i="56"/>
  <c r="AR88" i="55" s="1"/>
  <c r="AG36" i="56"/>
  <c r="AP88" i="55" s="1"/>
  <c r="AG34" i="56"/>
  <c r="AN88" i="55" s="1"/>
  <c r="AG32" i="56"/>
  <c r="AL88" i="55" s="1"/>
  <c r="AG30" i="56"/>
  <c r="AJ88" i="55" s="1"/>
  <c r="AG28" i="56"/>
  <c r="AC88" i="55" s="1"/>
  <c r="AG26" i="56"/>
  <c r="AA88" i="55" s="1"/>
  <c r="AG24" i="56"/>
  <c r="Y88" i="55" s="1"/>
  <c r="AG22" i="56"/>
  <c r="AG20" i="56"/>
  <c r="U88" i="55" s="1"/>
  <c r="AG18" i="56"/>
  <c r="AG16" i="56"/>
  <c r="AG14" i="56"/>
  <c r="AG12" i="56"/>
  <c r="AG10" i="56"/>
  <c r="AG8" i="56"/>
  <c r="E4" i="34" s="1"/>
  <c r="E41" i="34" s="1"/>
  <c r="AG41" i="56"/>
  <c r="AU88" i="55" s="1"/>
  <c r="AG39" i="56"/>
  <c r="AS88" i="55" s="1"/>
  <c r="AG37" i="56"/>
  <c r="AQ88" i="55" s="1"/>
  <c r="AG35" i="56"/>
  <c r="AO88" i="55" s="1"/>
  <c r="AG33" i="56"/>
  <c r="AM88" i="55" s="1"/>
  <c r="AG31" i="56"/>
  <c r="AK88" i="55" s="1"/>
  <c r="AG27" i="56"/>
  <c r="AB88" i="55" s="1"/>
  <c r="AG25" i="56"/>
  <c r="Z88" i="55" s="1"/>
  <c r="AG23" i="56"/>
  <c r="X88" i="55" s="1"/>
  <c r="AG21" i="56"/>
  <c r="AG19" i="56"/>
  <c r="AG17" i="56"/>
  <c r="AG13" i="56"/>
  <c r="AG11" i="56"/>
  <c r="AG7" i="56"/>
  <c r="D4" i="34" s="1"/>
  <c r="D41" i="34" s="1"/>
  <c r="A87" i="55"/>
  <c r="A190" i="55"/>
  <c r="D72" i="55"/>
  <c r="C79" i="55"/>
  <c r="D79" i="55"/>
  <c r="B79" i="55"/>
  <c r="B72" i="55"/>
  <c r="C72" i="55"/>
  <c r="J35" i="55"/>
  <c r="B35" i="55"/>
  <c r="F35" i="55"/>
  <c r="J17" i="55"/>
  <c r="B17" i="55"/>
  <c r="F17" i="55"/>
  <c r="B4" i="58"/>
  <c r="B64" i="58"/>
  <c r="B34" i="58"/>
  <c r="H53" i="71" l="1"/>
  <c r="I53" i="71"/>
  <c r="J53" i="71" s="1"/>
  <c r="F54" i="71" s="1"/>
  <c r="G53" i="71"/>
  <c r="D56" i="71"/>
  <c r="E56" i="71"/>
  <c r="C56" i="71"/>
  <c r="B57" i="71"/>
  <c r="AS191" i="55"/>
  <c r="AS139" i="55"/>
  <c r="AT191" i="55"/>
  <c r="AT139" i="55"/>
  <c r="AQ191" i="55"/>
  <c r="AQ139" i="55"/>
  <c r="AU191" i="55"/>
  <c r="AU139" i="55"/>
  <c r="AR191" i="55"/>
  <c r="AR139" i="55"/>
  <c r="I4" i="65"/>
  <c r="I41" i="65" s="1"/>
  <c r="M4" i="65"/>
  <c r="M41" i="65" s="1"/>
  <c r="J4" i="65"/>
  <c r="J41" i="65" s="1"/>
  <c r="G4" i="65"/>
  <c r="G41" i="65" s="1"/>
  <c r="K4" i="65"/>
  <c r="K41" i="65" s="1"/>
  <c r="H4" i="65"/>
  <c r="H41" i="65" s="1"/>
  <c r="L4" i="65"/>
  <c r="L41" i="65" s="1"/>
  <c r="Z139" i="55"/>
  <c r="Z191" i="55"/>
  <c r="U139" i="55"/>
  <c r="U191" i="55"/>
  <c r="Y139" i="55"/>
  <c r="Y191" i="55"/>
  <c r="AC139" i="55"/>
  <c r="AC191" i="55"/>
  <c r="X139" i="55"/>
  <c r="X191" i="55"/>
  <c r="AB139" i="55"/>
  <c r="AB191" i="55"/>
  <c r="AA139" i="55"/>
  <c r="AA191" i="55"/>
  <c r="AD139" i="55"/>
  <c r="AD191" i="55"/>
  <c r="E4" i="64"/>
  <c r="E41" i="64" s="1"/>
  <c r="V88" i="55"/>
  <c r="C4" i="64"/>
  <c r="C41" i="64" s="1"/>
  <c r="T88" i="55"/>
  <c r="F4" i="64"/>
  <c r="F41" i="64" s="1"/>
  <c r="W88" i="55"/>
  <c r="B4" i="64"/>
  <c r="B41" i="64" s="1"/>
  <c r="S88" i="55"/>
  <c r="D4" i="64"/>
  <c r="D41" i="64" s="1"/>
  <c r="G4" i="64"/>
  <c r="G41" i="64" s="1"/>
  <c r="K4" i="64"/>
  <c r="K41" i="64" s="1"/>
  <c r="E4" i="65"/>
  <c r="E41" i="65" s="1"/>
  <c r="J4" i="64"/>
  <c r="J41" i="64" s="1"/>
  <c r="B4" i="65"/>
  <c r="B41" i="65" s="1"/>
  <c r="F4" i="65"/>
  <c r="F41" i="65" s="1"/>
  <c r="M4" i="64"/>
  <c r="M41" i="64" s="1"/>
  <c r="I4" i="64"/>
  <c r="I41" i="64" s="1"/>
  <c r="C4" i="65"/>
  <c r="C41" i="65" s="1"/>
  <c r="H4" i="64"/>
  <c r="H41" i="64" s="1"/>
  <c r="L4" i="64"/>
  <c r="L41" i="64" s="1"/>
  <c r="D4" i="65"/>
  <c r="D41" i="65" s="1"/>
  <c r="I191" i="55"/>
  <c r="J4" i="34"/>
  <c r="J41" i="34" s="1"/>
  <c r="F191" i="55"/>
  <c r="G4" i="34"/>
  <c r="G41" i="34" s="1"/>
  <c r="J191" i="55"/>
  <c r="K4" i="34"/>
  <c r="K41" i="34" s="1"/>
  <c r="E191" i="55"/>
  <c r="F4" i="34"/>
  <c r="F41" i="34" s="1"/>
  <c r="G191" i="55"/>
  <c r="H4" i="34"/>
  <c r="H41" i="34" s="1"/>
  <c r="M191" i="55"/>
  <c r="N4" i="34"/>
  <c r="N41" i="34" s="1"/>
  <c r="H191" i="55"/>
  <c r="I4" i="34"/>
  <c r="I41" i="34" s="1"/>
  <c r="L191" i="55"/>
  <c r="M4" i="34"/>
  <c r="M41" i="34" s="1"/>
  <c r="K191" i="55"/>
  <c r="L4" i="34"/>
  <c r="L41" i="34" s="1"/>
  <c r="B191" i="55"/>
  <c r="C4" i="34"/>
  <c r="C41" i="34" s="1"/>
  <c r="D191" i="55"/>
  <c r="C191" i="55"/>
  <c r="C88" i="55"/>
  <c r="C139" i="55"/>
  <c r="I88" i="55"/>
  <c r="I139" i="55"/>
  <c r="F88" i="55"/>
  <c r="F139" i="55"/>
  <c r="J88" i="55"/>
  <c r="J139" i="55"/>
  <c r="E88" i="55"/>
  <c r="E139" i="55"/>
  <c r="G88" i="55"/>
  <c r="G139" i="55"/>
  <c r="M88" i="55"/>
  <c r="M139" i="55"/>
  <c r="D88" i="55"/>
  <c r="D139" i="55"/>
  <c r="H88" i="55"/>
  <c r="H139" i="55"/>
  <c r="L88" i="55"/>
  <c r="L139" i="55"/>
  <c r="K88" i="55"/>
  <c r="K139" i="55"/>
  <c r="B88" i="55"/>
  <c r="B139" i="55"/>
  <c r="D74" i="55"/>
  <c r="G98" i="58"/>
  <c r="F98" i="58"/>
  <c r="G97" i="58"/>
  <c r="F97" i="58"/>
  <c r="H54" i="71" l="1"/>
  <c r="I54" i="71"/>
  <c r="J54" i="71" s="1"/>
  <c r="F55" i="71" s="1"/>
  <c r="G54" i="71"/>
  <c r="E57" i="71"/>
  <c r="C57" i="71"/>
  <c r="D57" i="71"/>
  <c r="B58" i="71"/>
  <c r="AO191" i="55"/>
  <c r="AO139" i="55"/>
  <c r="AK191" i="55"/>
  <c r="AK139" i="55"/>
  <c r="AN191" i="55"/>
  <c r="AN139" i="55"/>
  <c r="AJ191" i="55"/>
  <c r="AJ139" i="55"/>
  <c r="AM191" i="55"/>
  <c r="AM139" i="55"/>
  <c r="AP191" i="55"/>
  <c r="AP139" i="55"/>
  <c r="AL191" i="55"/>
  <c r="AL139" i="55"/>
  <c r="W139" i="55"/>
  <c r="W191" i="55"/>
  <c r="T139" i="55"/>
  <c r="T191" i="55"/>
  <c r="V139" i="55"/>
  <c r="V191" i="55"/>
  <c r="S139" i="55"/>
  <c r="S191" i="55"/>
  <c r="G30" i="58"/>
  <c r="G31" i="58" s="1"/>
  <c r="F22" i="58"/>
  <c r="F14" i="58"/>
  <c r="G13" i="58"/>
  <c r="G14" i="58" s="1"/>
  <c r="H55" i="71" l="1"/>
  <c r="I55" i="71"/>
  <c r="J55" i="71" s="1"/>
  <c r="F56" i="71" s="1"/>
  <c r="D58" i="71"/>
  <c r="E58" i="71"/>
  <c r="C58" i="71"/>
  <c r="B59" i="71"/>
  <c r="G55" i="71"/>
  <c r="C44" i="34"/>
  <c r="F31" i="58"/>
  <c r="G21" i="58"/>
  <c r="G22" i="58" s="1"/>
  <c r="G96" i="58" s="1"/>
  <c r="B31" i="34" s="1"/>
  <c r="B34" i="34" s="1"/>
  <c r="F96" i="58"/>
  <c r="L62" i="55"/>
  <c r="M62" i="55" s="1"/>
  <c r="L60" i="55"/>
  <c r="M60" i="55" s="1"/>
  <c r="L59" i="55"/>
  <c r="M59" i="55" s="1"/>
  <c r="L58" i="55"/>
  <c r="M58" i="55" s="1"/>
  <c r="L57" i="55"/>
  <c r="M57" i="55" s="1"/>
  <c r="L56" i="55"/>
  <c r="M56" i="55" s="1"/>
  <c r="L55" i="55"/>
  <c r="M55" i="55" s="1"/>
  <c r="L54" i="55"/>
  <c r="M54" i="55" s="1"/>
  <c r="L53" i="55"/>
  <c r="M53" i="55" s="1"/>
  <c r="L52" i="55"/>
  <c r="M52" i="55" s="1"/>
  <c r="L51" i="55"/>
  <c r="M51" i="55" s="1"/>
  <c r="L50" i="55"/>
  <c r="M50" i="55" s="1"/>
  <c r="L49" i="55"/>
  <c r="M49" i="55" s="1"/>
  <c r="L48" i="55"/>
  <c r="M48" i="55" s="1"/>
  <c r="L47" i="55"/>
  <c r="M47" i="55" s="1"/>
  <c r="L46" i="55"/>
  <c r="M46" i="55" s="1"/>
  <c r="L44" i="55"/>
  <c r="M44" i="55" s="1"/>
  <c r="L43" i="55"/>
  <c r="M43" i="55" s="1"/>
  <c r="L42" i="55"/>
  <c r="M42" i="55" s="1"/>
  <c r="L40" i="55"/>
  <c r="M40" i="55" s="1"/>
  <c r="L39" i="55"/>
  <c r="M39" i="55" s="1"/>
  <c r="L38" i="55"/>
  <c r="M38" i="55" s="1"/>
  <c r="H62" i="55"/>
  <c r="I62" i="55" s="1"/>
  <c r="H60" i="55"/>
  <c r="I60" i="55" s="1"/>
  <c r="H59" i="55"/>
  <c r="I59" i="55" s="1"/>
  <c r="H58" i="55"/>
  <c r="I58" i="55" s="1"/>
  <c r="H57" i="55"/>
  <c r="I57" i="55" s="1"/>
  <c r="H56" i="55"/>
  <c r="I56" i="55" s="1"/>
  <c r="H55" i="55"/>
  <c r="I55" i="55" s="1"/>
  <c r="H54" i="55"/>
  <c r="I54" i="55" s="1"/>
  <c r="H53" i="55"/>
  <c r="I53" i="55" s="1"/>
  <c r="H52" i="55"/>
  <c r="I52" i="55" s="1"/>
  <c r="H51" i="55"/>
  <c r="I51" i="55" s="1"/>
  <c r="H50" i="55"/>
  <c r="I50" i="55" s="1"/>
  <c r="H49" i="55"/>
  <c r="I49" i="55" s="1"/>
  <c r="H48" i="55"/>
  <c r="I48" i="55" s="1"/>
  <c r="H47" i="55"/>
  <c r="I47" i="55" s="1"/>
  <c r="H46" i="55"/>
  <c r="I46" i="55" s="1"/>
  <c r="H44" i="55"/>
  <c r="I44" i="55" s="1"/>
  <c r="H43" i="55"/>
  <c r="I43" i="55" s="1"/>
  <c r="I42" i="55"/>
  <c r="H40" i="55"/>
  <c r="I40" i="55" s="1"/>
  <c r="H39" i="55"/>
  <c r="I39" i="55" s="1"/>
  <c r="H38" i="55"/>
  <c r="I38" i="55" s="1"/>
  <c r="D38" i="55"/>
  <c r="E38" i="55" s="1"/>
  <c r="D39" i="55"/>
  <c r="E39" i="55" s="1"/>
  <c r="D40" i="55"/>
  <c r="E40" i="55" s="1"/>
  <c r="D42" i="55"/>
  <c r="E42" i="55" s="1"/>
  <c r="D43" i="55"/>
  <c r="E43" i="55" s="1"/>
  <c r="D44" i="55"/>
  <c r="E44" i="55" s="1"/>
  <c r="D46" i="55"/>
  <c r="E46" i="55" s="1"/>
  <c r="D47" i="55"/>
  <c r="E47" i="55" s="1"/>
  <c r="D48" i="55"/>
  <c r="E48" i="55" s="1"/>
  <c r="D49" i="55"/>
  <c r="E49" i="55" s="1"/>
  <c r="D50" i="55"/>
  <c r="E50" i="55" s="1"/>
  <c r="D51" i="55"/>
  <c r="E51" i="55" s="1"/>
  <c r="D52" i="55"/>
  <c r="E52" i="55" s="1"/>
  <c r="D53" i="55"/>
  <c r="E53" i="55" s="1"/>
  <c r="D54" i="55"/>
  <c r="E54" i="55" s="1"/>
  <c r="D55" i="55"/>
  <c r="E55" i="55" s="1"/>
  <c r="D56" i="55"/>
  <c r="E56" i="55" s="1"/>
  <c r="D57" i="55"/>
  <c r="E57" i="55" s="1"/>
  <c r="D58" i="55"/>
  <c r="E58" i="55" s="1"/>
  <c r="D59" i="55"/>
  <c r="E59" i="55" s="1"/>
  <c r="D60" i="55"/>
  <c r="E60" i="55" s="1"/>
  <c r="D62" i="55"/>
  <c r="E62" i="55" s="1"/>
  <c r="L20" i="55"/>
  <c r="M20" i="55" s="1"/>
  <c r="L21" i="55"/>
  <c r="M21" i="55" s="1"/>
  <c r="L22" i="55"/>
  <c r="M22" i="55" s="1"/>
  <c r="L23" i="55"/>
  <c r="M23" i="55" s="1"/>
  <c r="L24" i="55"/>
  <c r="M24" i="55" s="1"/>
  <c r="L26" i="55"/>
  <c r="M26" i="55" s="1"/>
  <c r="L27" i="55"/>
  <c r="M27" i="55" s="1"/>
  <c r="L28" i="55"/>
  <c r="M28" i="55" s="1"/>
  <c r="L30" i="55"/>
  <c r="M30" i="55" s="1"/>
  <c r="L31" i="55"/>
  <c r="M31" i="55" s="1"/>
  <c r="L32" i="55"/>
  <c r="M32" i="55" s="1"/>
  <c r="H20" i="55"/>
  <c r="I20" i="55" s="1"/>
  <c r="H21" i="55"/>
  <c r="I21" i="55" s="1"/>
  <c r="H22" i="55"/>
  <c r="I22" i="55" s="1"/>
  <c r="H23" i="55"/>
  <c r="I23" i="55" s="1"/>
  <c r="H24" i="55"/>
  <c r="I24" i="55" s="1"/>
  <c r="H26" i="55"/>
  <c r="I26" i="55" s="1"/>
  <c r="H27" i="55"/>
  <c r="I27" i="55" s="1"/>
  <c r="H28" i="55"/>
  <c r="I28" i="55" s="1"/>
  <c r="H30" i="55"/>
  <c r="I30" i="55" s="1"/>
  <c r="H31" i="55"/>
  <c r="I31" i="55" s="1"/>
  <c r="H32" i="55"/>
  <c r="I32" i="55" s="1"/>
  <c r="D21" i="55"/>
  <c r="E21" i="55" s="1"/>
  <c r="D22" i="55"/>
  <c r="E22" i="55" s="1"/>
  <c r="D23" i="55"/>
  <c r="E23" i="55" s="1"/>
  <c r="D24" i="55"/>
  <c r="E24" i="55" s="1"/>
  <c r="C10" i="63" s="1"/>
  <c r="C12" i="67" s="1"/>
  <c r="D26" i="55"/>
  <c r="E26" i="55" s="1"/>
  <c r="D27" i="55"/>
  <c r="E27" i="55" s="1"/>
  <c r="D28" i="55"/>
  <c r="E28" i="55" s="1"/>
  <c r="D30" i="55"/>
  <c r="E30" i="55" s="1"/>
  <c r="D31" i="55"/>
  <c r="E31" i="55" s="1"/>
  <c r="D32" i="55"/>
  <c r="E32" i="55" s="1"/>
  <c r="D20" i="55"/>
  <c r="E20" i="55" s="1"/>
  <c r="J19" i="55"/>
  <c r="F19" i="55"/>
  <c r="B19" i="55"/>
  <c r="B16" i="34"/>
  <c r="B15" i="34"/>
  <c r="J92" i="55" l="1"/>
  <c r="D92" i="55"/>
  <c r="M92" i="55"/>
  <c r="H92" i="55"/>
  <c r="I92" i="55"/>
  <c r="C92" i="55"/>
  <c r="G92" i="55"/>
  <c r="B92" i="55"/>
  <c r="K92" i="55"/>
  <c r="L92" i="55"/>
  <c r="F92" i="55"/>
  <c r="E92" i="55"/>
  <c r="J100" i="55"/>
  <c r="K203" i="55" s="1"/>
  <c r="F100" i="55"/>
  <c r="G203" i="55" s="1"/>
  <c r="B100" i="55"/>
  <c r="K100" i="55"/>
  <c r="L203" i="55" s="1"/>
  <c r="G100" i="55"/>
  <c r="H203" i="55" s="1"/>
  <c r="C100" i="55"/>
  <c r="D203" i="55" s="1"/>
  <c r="L100" i="55"/>
  <c r="M203" i="55" s="1"/>
  <c r="H100" i="55"/>
  <c r="I203" i="55" s="1"/>
  <c r="D100" i="55"/>
  <c r="E203" i="55" s="1"/>
  <c r="M100" i="55"/>
  <c r="I100" i="55"/>
  <c r="J203" i="55" s="1"/>
  <c r="E100" i="55"/>
  <c r="F203" i="55" s="1"/>
  <c r="J98" i="55"/>
  <c r="F98" i="55"/>
  <c r="B98" i="55"/>
  <c r="K98" i="55"/>
  <c r="G98" i="55"/>
  <c r="C98" i="55"/>
  <c r="L98" i="55"/>
  <c r="H98" i="55"/>
  <c r="D98" i="55"/>
  <c r="M98" i="55"/>
  <c r="I98" i="55"/>
  <c r="E98" i="55"/>
  <c r="J93" i="55"/>
  <c r="K196" i="55" s="1"/>
  <c r="F93" i="55"/>
  <c r="G196" i="55" s="1"/>
  <c r="B93" i="55"/>
  <c r="K93" i="55"/>
  <c r="L196" i="55" s="1"/>
  <c r="G93" i="55"/>
  <c r="H196" i="55" s="1"/>
  <c r="C93" i="55"/>
  <c r="D196" i="55" s="1"/>
  <c r="L93" i="55"/>
  <c r="M196" i="55" s="1"/>
  <c r="H93" i="55"/>
  <c r="I196" i="55" s="1"/>
  <c r="D93" i="55"/>
  <c r="E196" i="55" s="1"/>
  <c r="M93" i="55"/>
  <c r="I93" i="55"/>
  <c r="J196" i="55" s="1"/>
  <c r="E93" i="55"/>
  <c r="F196" i="55" s="1"/>
  <c r="X100" i="55"/>
  <c r="Y203" i="55" s="1"/>
  <c r="U100" i="55"/>
  <c r="V203" i="55" s="1"/>
  <c r="AD100" i="55"/>
  <c r="Z100" i="55"/>
  <c r="AA203" i="55" s="1"/>
  <c r="T100" i="55"/>
  <c r="U203" i="55" s="1"/>
  <c r="Y100" i="55"/>
  <c r="Z203" i="55" s="1"/>
  <c r="AA100" i="55"/>
  <c r="AB203" i="55" s="1"/>
  <c r="S100" i="55"/>
  <c r="AC100" i="55"/>
  <c r="AD203" i="55" s="1"/>
  <c r="W100" i="55"/>
  <c r="X203" i="55" s="1"/>
  <c r="AB100" i="55"/>
  <c r="AC203" i="55" s="1"/>
  <c r="V100" i="55"/>
  <c r="W203" i="55" s="1"/>
  <c r="X98" i="55"/>
  <c r="U98" i="55"/>
  <c r="AD98" i="55"/>
  <c r="Z98" i="55"/>
  <c r="T98" i="55"/>
  <c r="Y98" i="55"/>
  <c r="AA98" i="55"/>
  <c r="S98" i="55"/>
  <c r="AC98" i="55"/>
  <c r="W98" i="55"/>
  <c r="AB98" i="55"/>
  <c r="V98" i="55"/>
  <c r="X93" i="55"/>
  <c r="Y196" i="55" s="1"/>
  <c r="U93" i="55"/>
  <c r="V196" i="55" s="1"/>
  <c r="AD93" i="55"/>
  <c r="Z93" i="55"/>
  <c r="AA196" i="55" s="1"/>
  <c r="T93" i="55"/>
  <c r="U196" i="55" s="1"/>
  <c r="Y93" i="55"/>
  <c r="Z196" i="55" s="1"/>
  <c r="AA93" i="55"/>
  <c r="AB196" i="55" s="1"/>
  <c r="S93" i="55"/>
  <c r="AC93" i="55"/>
  <c r="AD196" i="55" s="1"/>
  <c r="W93" i="55"/>
  <c r="X196" i="55" s="1"/>
  <c r="AB93" i="55"/>
  <c r="AC196" i="55" s="1"/>
  <c r="V93" i="55"/>
  <c r="W196" i="55" s="1"/>
  <c r="AR99" i="55"/>
  <c r="AS202" i="55" s="1"/>
  <c r="AL99" i="55"/>
  <c r="AM202" i="55" s="1"/>
  <c r="AU99" i="55"/>
  <c r="AP99" i="55"/>
  <c r="AQ202" i="55" s="1"/>
  <c r="AT99" i="55"/>
  <c r="AU202" i="55" s="1"/>
  <c r="AN99" i="55"/>
  <c r="AO202" i="55" s="1"/>
  <c r="AO99" i="55"/>
  <c r="AP202" i="55" s="1"/>
  <c r="AJ99" i="55"/>
  <c r="AS99" i="55"/>
  <c r="AT202" i="55" s="1"/>
  <c r="AM99" i="55"/>
  <c r="AN202" i="55" s="1"/>
  <c r="AQ99" i="55"/>
  <c r="AR202" i="55" s="1"/>
  <c r="AK99" i="55"/>
  <c r="AL202" i="55" s="1"/>
  <c r="AR94" i="55"/>
  <c r="AS197" i="55" s="1"/>
  <c r="AL94" i="55"/>
  <c r="AM197" i="55" s="1"/>
  <c r="AU94" i="55"/>
  <c r="AP94" i="55"/>
  <c r="AQ197" i="55" s="1"/>
  <c r="AT94" i="55"/>
  <c r="AU197" i="55" s="1"/>
  <c r="AN94" i="55"/>
  <c r="AO197" i="55" s="1"/>
  <c r="AO94" i="55"/>
  <c r="AP197" i="55" s="1"/>
  <c r="AJ94" i="55"/>
  <c r="AS94" i="55"/>
  <c r="AT197" i="55" s="1"/>
  <c r="AM94" i="55"/>
  <c r="AN197" i="55" s="1"/>
  <c r="AQ94" i="55"/>
  <c r="AR197" i="55" s="1"/>
  <c r="AK94" i="55"/>
  <c r="AL197" i="55" s="1"/>
  <c r="AR92" i="55"/>
  <c r="AL92" i="55"/>
  <c r="AU92" i="55"/>
  <c r="AP92" i="55"/>
  <c r="AT92" i="55"/>
  <c r="AN92" i="55"/>
  <c r="AO92" i="55"/>
  <c r="AJ92" i="55"/>
  <c r="AS92" i="55"/>
  <c r="AM92" i="55"/>
  <c r="AQ92" i="55"/>
  <c r="AK92" i="55"/>
  <c r="L130" i="55"/>
  <c r="L233" i="55" s="1"/>
  <c r="M25" i="34" s="1"/>
  <c r="H130" i="55"/>
  <c r="H233" i="55" s="1"/>
  <c r="I25" i="34" s="1"/>
  <c r="D130" i="55"/>
  <c r="D233" i="55" s="1"/>
  <c r="E25" i="34" s="1"/>
  <c r="M130" i="55"/>
  <c r="M233" i="55" s="1"/>
  <c r="N25" i="34" s="1"/>
  <c r="I130" i="55"/>
  <c r="I233" i="55" s="1"/>
  <c r="J25" i="34" s="1"/>
  <c r="E130" i="55"/>
  <c r="E233" i="55" s="1"/>
  <c r="F25" i="34" s="1"/>
  <c r="J130" i="55"/>
  <c r="J233" i="55" s="1"/>
  <c r="K25" i="34" s="1"/>
  <c r="F130" i="55"/>
  <c r="F233" i="55" s="1"/>
  <c r="G25" i="34" s="1"/>
  <c r="B130" i="55"/>
  <c r="K130" i="55"/>
  <c r="K233" i="55" s="1"/>
  <c r="L25" i="34" s="1"/>
  <c r="G130" i="55"/>
  <c r="G233" i="55" s="1"/>
  <c r="H25" i="34" s="1"/>
  <c r="C130" i="55"/>
  <c r="C233" i="55" s="1"/>
  <c r="D25" i="34" s="1"/>
  <c r="J128" i="55"/>
  <c r="K231" i="55" s="1"/>
  <c r="F128" i="55"/>
  <c r="G231" i="55" s="1"/>
  <c r="B128" i="55"/>
  <c r="K128" i="55"/>
  <c r="L231" i="55" s="1"/>
  <c r="G128" i="55"/>
  <c r="H231" i="55" s="1"/>
  <c r="C128" i="55"/>
  <c r="D231" i="55" s="1"/>
  <c r="L128" i="55"/>
  <c r="M231" i="55" s="1"/>
  <c r="H128" i="55"/>
  <c r="I231" i="55" s="1"/>
  <c r="D128" i="55"/>
  <c r="E231" i="55" s="1"/>
  <c r="M128" i="55"/>
  <c r="I128" i="55"/>
  <c r="J231" i="55" s="1"/>
  <c r="E128" i="55"/>
  <c r="F231" i="55" s="1"/>
  <c r="J126" i="55"/>
  <c r="K229" i="55" s="1"/>
  <c r="F126" i="55"/>
  <c r="G229" i="55" s="1"/>
  <c r="B126" i="55"/>
  <c r="K126" i="55"/>
  <c r="L229" i="55" s="1"/>
  <c r="G126" i="55"/>
  <c r="H229" i="55" s="1"/>
  <c r="C126" i="55"/>
  <c r="D229" i="55" s="1"/>
  <c r="L126" i="55"/>
  <c r="M229" i="55" s="1"/>
  <c r="H126" i="55"/>
  <c r="I229" i="55" s="1"/>
  <c r="D126" i="55"/>
  <c r="E229" i="55" s="1"/>
  <c r="M126" i="55"/>
  <c r="I126" i="55"/>
  <c r="J229" i="55" s="1"/>
  <c r="E126" i="55"/>
  <c r="F229" i="55" s="1"/>
  <c r="J124" i="55"/>
  <c r="K227" i="55" s="1"/>
  <c r="F124" i="55"/>
  <c r="G227" i="55" s="1"/>
  <c r="B124" i="55"/>
  <c r="K124" i="55"/>
  <c r="L227" i="55" s="1"/>
  <c r="G124" i="55"/>
  <c r="H227" i="55" s="1"/>
  <c r="C124" i="55"/>
  <c r="D227" i="55" s="1"/>
  <c r="L124" i="55"/>
  <c r="M227" i="55" s="1"/>
  <c r="H124" i="55"/>
  <c r="I227" i="55" s="1"/>
  <c r="D124" i="55"/>
  <c r="E227" i="55" s="1"/>
  <c r="M124" i="55"/>
  <c r="I124" i="55"/>
  <c r="J227" i="55" s="1"/>
  <c r="E124" i="55"/>
  <c r="F227" i="55" s="1"/>
  <c r="J122" i="55"/>
  <c r="K225" i="55" s="1"/>
  <c r="M122" i="55"/>
  <c r="F122" i="55"/>
  <c r="G225" i="55" s="1"/>
  <c r="B122" i="55"/>
  <c r="G122" i="55"/>
  <c r="H225" i="55" s="1"/>
  <c r="C122" i="55"/>
  <c r="D225" i="55" s="1"/>
  <c r="L122" i="55"/>
  <c r="M225" i="55" s="1"/>
  <c r="H122" i="55"/>
  <c r="I225" i="55" s="1"/>
  <c r="I122" i="55"/>
  <c r="J225" i="55" s="1"/>
  <c r="D122" i="55"/>
  <c r="E225" i="55" s="1"/>
  <c r="K122" i="55"/>
  <c r="L225" i="55" s="1"/>
  <c r="E122" i="55"/>
  <c r="F225" i="55" s="1"/>
  <c r="J120" i="55"/>
  <c r="K223" i="55" s="1"/>
  <c r="F120" i="55"/>
  <c r="G223" i="55" s="1"/>
  <c r="B120" i="55"/>
  <c r="K120" i="55"/>
  <c r="L223" i="55" s="1"/>
  <c r="G120" i="55"/>
  <c r="H223" i="55" s="1"/>
  <c r="C120" i="55"/>
  <c r="D223" i="55" s="1"/>
  <c r="L120" i="55"/>
  <c r="M223" i="55" s="1"/>
  <c r="H120" i="55"/>
  <c r="I223" i="55" s="1"/>
  <c r="D120" i="55"/>
  <c r="E223" i="55" s="1"/>
  <c r="M120" i="55"/>
  <c r="I120" i="55"/>
  <c r="J223" i="55" s="1"/>
  <c r="E120" i="55"/>
  <c r="F223" i="55" s="1"/>
  <c r="J118" i="55"/>
  <c r="F118" i="55"/>
  <c r="B118" i="55"/>
  <c r="K118" i="55"/>
  <c r="G118" i="55"/>
  <c r="C118" i="55"/>
  <c r="L118" i="55"/>
  <c r="H118" i="55"/>
  <c r="D118" i="55"/>
  <c r="M118" i="55"/>
  <c r="I118" i="55"/>
  <c r="E118" i="55"/>
  <c r="J115" i="55"/>
  <c r="K218" i="55" s="1"/>
  <c r="F115" i="55"/>
  <c r="G218" i="55" s="1"/>
  <c r="B115" i="55"/>
  <c r="K115" i="55"/>
  <c r="L218" i="55" s="1"/>
  <c r="G115" i="55"/>
  <c r="H218" i="55" s="1"/>
  <c r="C115" i="55"/>
  <c r="D218" i="55" s="1"/>
  <c r="L115" i="55"/>
  <c r="M218" i="55" s="1"/>
  <c r="H115" i="55"/>
  <c r="I218" i="55" s="1"/>
  <c r="D115" i="55"/>
  <c r="E218" i="55" s="1"/>
  <c r="M115" i="55"/>
  <c r="I115" i="55"/>
  <c r="J218" i="55" s="1"/>
  <c r="E115" i="55"/>
  <c r="F218" i="55" s="1"/>
  <c r="J112" i="55"/>
  <c r="K215" i="55" s="1"/>
  <c r="F112" i="55"/>
  <c r="G215" i="55" s="1"/>
  <c r="B112" i="55"/>
  <c r="K112" i="55"/>
  <c r="L215" i="55" s="1"/>
  <c r="G112" i="55"/>
  <c r="H215" i="55" s="1"/>
  <c r="C112" i="55"/>
  <c r="D215" i="55" s="1"/>
  <c r="L112" i="55"/>
  <c r="M215" i="55" s="1"/>
  <c r="H112" i="55"/>
  <c r="I215" i="55" s="1"/>
  <c r="D112" i="55"/>
  <c r="E215" i="55" s="1"/>
  <c r="M112" i="55"/>
  <c r="I112" i="55"/>
  <c r="J215" i="55" s="1"/>
  <c r="E112" i="55"/>
  <c r="F215" i="55" s="1"/>
  <c r="J110" i="55"/>
  <c r="F110" i="55"/>
  <c r="B110" i="55"/>
  <c r="K110" i="55"/>
  <c r="G110" i="55"/>
  <c r="C110" i="55"/>
  <c r="L110" i="55"/>
  <c r="H110" i="55"/>
  <c r="D110" i="55"/>
  <c r="M110" i="55"/>
  <c r="I110" i="55"/>
  <c r="E110" i="55"/>
  <c r="X111" i="55"/>
  <c r="Y214" i="55" s="1"/>
  <c r="U111" i="55"/>
  <c r="V214" i="55" s="1"/>
  <c r="AD111" i="55"/>
  <c r="Z111" i="55"/>
  <c r="AA214" i="55" s="1"/>
  <c r="T111" i="55"/>
  <c r="U214" i="55" s="1"/>
  <c r="Y111" i="55"/>
  <c r="Z214" i="55" s="1"/>
  <c r="AA111" i="55"/>
  <c r="AB214" i="55" s="1"/>
  <c r="S111" i="55"/>
  <c r="AC111" i="55"/>
  <c r="AD214" i="55" s="1"/>
  <c r="W111" i="55"/>
  <c r="X214" i="55" s="1"/>
  <c r="AB111" i="55"/>
  <c r="AC214" i="55" s="1"/>
  <c r="V111" i="55"/>
  <c r="W214" i="55" s="1"/>
  <c r="X114" i="55"/>
  <c r="U114" i="55"/>
  <c r="AD114" i="55"/>
  <c r="Z114" i="55"/>
  <c r="T114" i="55"/>
  <c r="Y114" i="55"/>
  <c r="AA114" i="55"/>
  <c r="S114" i="55"/>
  <c r="AC114" i="55"/>
  <c r="W114" i="55"/>
  <c r="AB114" i="55"/>
  <c r="V114" i="55"/>
  <c r="X116" i="55"/>
  <c r="Y219" i="55" s="1"/>
  <c r="U116" i="55"/>
  <c r="V219" i="55" s="1"/>
  <c r="AD116" i="55"/>
  <c r="Z116" i="55"/>
  <c r="AA219" i="55" s="1"/>
  <c r="T116" i="55"/>
  <c r="U219" i="55" s="1"/>
  <c r="Y116" i="55"/>
  <c r="Z219" i="55" s="1"/>
  <c r="AA116" i="55"/>
  <c r="AB219" i="55" s="1"/>
  <c r="S116" i="55"/>
  <c r="AC116" i="55"/>
  <c r="AD219" i="55" s="1"/>
  <c r="W116" i="55"/>
  <c r="X219" i="55" s="1"/>
  <c r="AB116" i="55"/>
  <c r="AC219" i="55" s="1"/>
  <c r="V116" i="55"/>
  <c r="W219" i="55" s="1"/>
  <c r="X119" i="55"/>
  <c r="Y222" i="55" s="1"/>
  <c r="U119" i="55"/>
  <c r="V222" i="55" s="1"/>
  <c r="AD119" i="55"/>
  <c r="Z119" i="55"/>
  <c r="AA222" i="55" s="1"/>
  <c r="T119" i="55"/>
  <c r="U222" i="55" s="1"/>
  <c r="Y119" i="55"/>
  <c r="Z222" i="55" s="1"/>
  <c r="AA119" i="55"/>
  <c r="AB222" i="55" s="1"/>
  <c r="S119" i="55"/>
  <c r="AC119" i="55"/>
  <c r="AD222" i="55" s="1"/>
  <c r="W119" i="55"/>
  <c r="X222" i="55" s="1"/>
  <c r="AB119" i="55"/>
  <c r="AC222" i="55" s="1"/>
  <c r="V119" i="55"/>
  <c r="W222" i="55" s="1"/>
  <c r="X121" i="55"/>
  <c r="Y224" i="55" s="1"/>
  <c r="U121" i="55"/>
  <c r="V224" i="55" s="1"/>
  <c r="AD121" i="55"/>
  <c r="Z121" i="55"/>
  <c r="AA224" i="55" s="1"/>
  <c r="T121" i="55"/>
  <c r="U224" i="55" s="1"/>
  <c r="Y121" i="55"/>
  <c r="Z224" i="55" s="1"/>
  <c r="AA121" i="55"/>
  <c r="AB224" i="55" s="1"/>
  <c r="S121" i="55"/>
  <c r="AC121" i="55"/>
  <c r="AD224" i="55" s="1"/>
  <c r="W121" i="55"/>
  <c r="X224" i="55" s="1"/>
  <c r="AB121" i="55"/>
  <c r="AC224" i="55" s="1"/>
  <c r="V121" i="55"/>
  <c r="W224" i="55" s="1"/>
  <c r="X123" i="55"/>
  <c r="Y226" i="55" s="1"/>
  <c r="U123" i="55"/>
  <c r="V226" i="55" s="1"/>
  <c r="AD123" i="55"/>
  <c r="Z123" i="55"/>
  <c r="AA226" i="55" s="1"/>
  <c r="T123" i="55"/>
  <c r="U226" i="55" s="1"/>
  <c r="Y123" i="55"/>
  <c r="Z226" i="55" s="1"/>
  <c r="AA123" i="55"/>
  <c r="AB226" i="55" s="1"/>
  <c r="S123" i="55"/>
  <c r="AC123" i="55"/>
  <c r="AD226" i="55" s="1"/>
  <c r="W123" i="55"/>
  <c r="X226" i="55" s="1"/>
  <c r="AB123" i="55"/>
  <c r="AC226" i="55" s="1"/>
  <c r="V123" i="55"/>
  <c r="W226" i="55" s="1"/>
  <c r="X125" i="55"/>
  <c r="Y228" i="55" s="1"/>
  <c r="U125" i="55"/>
  <c r="V228" i="55" s="1"/>
  <c r="AD125" i="55"/>
  <c r="Z125" i="55"/>
  <c r="AA228" i="55" s="1"/>
  <c r="T125" i="55"/>
  <c r="U228" i="55" s="1"/>
  <c r="Y125" i="55"/>
  <c r="Z228" i="55" s="1"/>
  <c r="AA125" i="55"/>
  <c r="AB228" i="55" s="1"/>
  <c r="S125" i="55"/>
  <c r="AC125" i="55"/>
  <c r="AD228" i="55" s="1"/>
  <c r="W125" i="55"/>
  <c r="X228" i="55" s="1"/>
  <c r="AB125" i="55"/>
  <c r="AC228" i="55" s="1"/>
  <c r="V125" i="55"/>
  <c r="W228" i="55" s="1"/>
  <c r="X127" i="55"/>
  <c r="Y230" i="55" s="1"/>
  <c r="U127" i="55"/>
  <c r="V230" i="55" s="1"/>
  <c r="AD127" i="55"/>
  <c r="Z127" i="55"/>
  <c r="AA230" i="55" s="1"/>
  <c r="T127" i="55"/>
  <c r="U230" i="55" s="1"/>
  <c r="Y127" i="55"/>
  <c r="Z230" i="55" s="1"/>
  <c r="AA127" i="55"/>
  <c r="AB230" i="55" s="1"/>
  <c r="S127" i="55"/>
  <c r="AB127" i="55"/>
  <c r="AC230" i="55" s="1"/>
  <c r="W127" i="55"/>
  <c r="X230" i="55" s="1"/>
  <c r="AC127" i="55"/>
  <c r="AD230" i="55" s="1"/>
  <c r="V127" i="55"/>
  <c r="W230" i="55" s="1"/>
  <c r="X129" i="55"/>
  <c r="X232" i="55" s="1"/>
  <c r="G24" i="64" s="1"/>
  <c r="U129" i="55"/>
  <c r="U232" i="55" s="1"/>
  <c r="D24" i="64" s="1"/>
  <c r="AD129" i="55"/>
  <c r="AD232" i="55" s="1"/>
  <c r="M24" i="64" s="1"/>
  <c r="Z129" i="55"/>
  <c r="Z232" i="55" s="1"/>
  <c r="I24" i="64" s="1"/>
  <c r="T129" i="55"/>
  <c r="T232" i="55" s="1"/>
  <c r="C24" i="64" s="1"/>
  <c r="Y129" i="55"/>
  <c r="Y232" i="55" s="1"/>
  <c r="H24" i="64" s="1"/>
  <c r="AA129" i="55"/>
  <c r="AA232" i="55" s="1"/>
  <c r="J24" i="64" s="1"/>
  <c r="S129" i="55"/>
  <c r="AC129" i="55"/>
  <c r="AC232" i="55" s="1"/>
  <c r="L24" i="64" s="1"/>
  <c r="W129" i="55"/>
  <c r="W232" i="55" s="1"/>
  <c r="F24" i="64" s="1"/>
  <c r="AB129" i="55"/>
  <c r="AB232" i="55" s="1"/>
  <c r="K24" i="64" s="1"/>
  <c r="V129" i="55"/>
  <c r="V232" i="55" s="1"/>
  <c r="E24" i="64" s="1"/>
  <c r="X131" i="55"/>
  <c r="Y234" i="55" s="1"/>
  <c r="H26" i="64" s="1"/>
  <c r="U131" i="55"/>
  <c r="V234" i="55" s="1"/>
  <c r="E26" i="64" s="1"/>
  <c r="AD131" i="55"/>
  <c r="Z131" i="55"/>
  <c r="AA234" i="55" s="1"/>
  <c r="J26" i="64" s="1"/>
  <c r="T131" i="55"/>
  <c r="U234" i="55" s="1"/>
  <c r="D26" i="64" s="1"/>
  <c r="Y131" i="55"/>
  <c r="Z234" i="55" s="1"/>
  <c r="I26" i="64" s="1"/>
  <c r="AA131" i="55"/>
  <c r="AB234" i="55" s="1"/>
  <c r="K26" i="64" s="1"/>
  <c r="S131" i="55"/>
  <c r="AC131" i="55"/>
  <c r="AD234" i="55" s="1"/>
  <c r="M26" i="64" s="1"/>
  <c r="W131" i="55"/>
  <c r="X234" i="55" s="1"/>
  <c r="G26" i="64" s="1"/>
  <c r="AB131" i="55"/>
  <c r="AC234" i="55" s="1"/>
  <c r="L26" i="64" s="1"/>
  <c r="V131" i="55"/>
  <c r="W234" i="55" s="1"/>
  <c r="F26" i="64" s="1"/>
  <c r="AR111" i="55"/>
  <c r="AS214" i="55" s="1"/>
  <c r="AL111" i="55"/>
  <c r="AM214" i="55" s="1"/>
  <c r="AU111" i="55"/>
  <c r="AP111" i="55"/>
  <c r="AQ214" i="55" s="1"/>
  <c r="AT111" i="55"/>
  <c r="AU214" i="55" s="1"/>
  <c r="AN111" i="55"/>
  <c r="AO214" i="55" s="1"/>
  <c r="AO111" i="55"/>
  <c r="AP214" i="55" s="1"/>
  <c r="AJ111" i="55"/>
  <c r="AS111" i="55"/>
  <c r="AT214" i="55" s="1"/>
  <c r="AM111" i="55"/>
  <c r="AN214" i="55" s="1"/>
  <c r="AQ111" i="55"/>
  <c r="AR214" i="55" s="1"/>
  <c r="AK111" i="55"/>
  <c r="AL214" i="55" s="1"/>
  <c r="AR114" i="55"/>
  <c r="AL114" i="55"/>
  <c r="AU114" i="55"/>
  <c r="AP114" i="55"/>
  <c r="AT114" i="55"/>
  <c r="AN114" i="55"/>
  <c r="AO114" i="55"/>
  <c r="AJ114" i="55"/>
  <c r="AS114" i="55"/>
  <c r="AM114" i="55"/>
  <c r="AQ114" i="55"/>
  <c r="AK114" i="55"/>
  <c r="AR116" i="55"/>
  <c r="AS219" i="55" s="1"/>
  <c r="AL116" i="55"/>
  <c r="AM219" i="55" s="1"/>
  <c r="AU116" i="55"/>
  <c r="AP116" i="55"/>
  <c r="AQ219" i="55" s="1"/>
  <c r="AT116" i="55"/>
  <c r="AU219" i="55" s="1"/>
  <c r="AN116" i="55"/>
  <c r="AO219" i="55" s="1"/>
  <c r="AO116" i="55"/>
  <c r="AP219" i="55" s="1"/>
  <c r="AJ116" i="55"/>
  <c r="AS116" i="55"/>
  <c r="AT219" i="55" s="1"/>
  <c r="AM116" i="55"/>
  <c r="AN219" i="55" s="1"/>
  <c r="AQ116" i="55"/>
  <c r="AR219" i="55" s="1"/>
  <c r="AK116" i="55"/>
  <c r="AL219" i="55" s="1"/>
  <c r="AR119" i="55"/>
  <c r="AS222" i="55" s="1"/>
  <c r="AL119" i="55"/>
  <c r="AM222" i="55" s="1"/>
  <c r="AU119" i="55"/>
  <c r="AP119" i="55"/>
  <c r="AQ222" i="55" s="1"/>
  <c r="AT119" i="55"/>
  <c r="AU222" i="55" s="1"/>
  <c r="AN119" i="55"/>
  <c r="AO222" i="55" s="1"/>
  <c r="AO119" i="55"/>
  <c r="AP222" i="55" s="1"/>
  <c r="AJ119" i="55"/>
  <c r="AS119" i="55"/>
  <c r="AT222" i="55" s="1"/>
  <c r="AM119" i="55"/>
  <c r="AN222" i="55" s="1"/>
  <c r="AQ119" i="55"/>
  <c r="AR222" i="55" s="1"/>
  <c r="AK119" i="55"/>
  <c r="AL222" i="55" s="1"/>
  <c r="AR121" i="55"/>
  <c r="AS224" i="55" s="1"/>
  <c r="AL121" i="55"/>
  <c r="AM224" i="55" s="1"/>
  <c r="AU121" i="55"/>
  <c r="AP121" i="55"/>
  <c r="AQ224" i="55" s="1"/>
  <c r="AT121" i="55"/>
  <c r="AU224" i="55" s="1"/>
  <c r="AN121" i="55"/>
  <c r="AO224" i="55" s="1"/>
  <c r="AO121" i="55"/>
  <c r="AP224" i="55" s="1"/>
  <c r="AJ121" i="55"/>
  <c r="AS121" i="55"/>
  <c r="AT224" i="55" s="1"/>
  <c r="AM121" i="55"/>
  <c r="AN224" i="55" s="1"/>
  <c r="AQ121" i="55"/>
  <c r="AR224" i="55" s="1"/>
  <c r="AK121" i="55"/>
  <c r="AL224" i="55" s="1"/>
  <c r="AR123" i="55"/>
  <c r="AS226" i="55" s="1"/>
  <c r="AL123" i="55"/>
  <c r="AM226" i="55" s="1"/>
  <c r="AU123" i="55"/>
  <c r="AP123" i="55"/>
  <c r="AQ226" i="55" s="1"/>
  <c r="AT123" i="55"/>
  <c r="AU226" i="55" s="1"/>
  <c r="AN123" i="55"/>
  <c r="AO226" i="55" s="1"/>
  <c r="AO123" i="55"/>
  <c r="AP226" i="55" s="1"/>
  <c r="AJ123" i="55"/>
  <c r="AS123" i="55"/>
  <c r="AT226" i="55" s="1"/>
  <c r="AM123" i="55"/>
  <c r="AN226" i="55" s="1"/>
  <c r="AQ123" i="55"/>
  <c r="AR226" i="55" s="1"/>
  <c r="AK123" i="55"/>
  <c r="AL226" i="55" s="1"/>
  <c r="AR125" i="55"/>
  <c r="AS228" i="55" s="1"/>
  <c r="AL125" i="55"/>
  <c r="AM228" i="55" s="1"/>
  <c r="AU125" i="55"/>
  <c r="AP125" i="55"/>
  <c r="AQ228" i="55" s="1"/>
  <c r="AT125" i="55"/>
  <c r="AU228" i="55" s="1"/>
  <c r="AN125" i="55"/>
  <c r="AO228" i="55" s="1"/>
  <c r="AO125" i="55"/>
  <c r="AP228" i="55" s="1"/>
  <c r="AJ125" i="55"/>
  <c r="AS125" i="55"/>
  <c r="AT228" i="55" s="1"/>
  <c r="AM125" i="55"/>
  <c r="AN228" i="55" s="1"/>
  <c r="AQ125" i="55"/>
  <c r="AR228" i="55" s="1"/>
  <c r="AK125" i="55"/>
  <c r="AL228" i="55" s="1"/>
  <c r="AR127" i="55"/>
  <c r="AS230" i="55" s="1"/>
  <c r="AL127" i="55"/>
  <c r="AM230" i="55" s="1"/>
  <c r="AU127" i="55"/>
  <c r="AT127" i="55"/>
  <c r="AU230" i="55" s="1"/>
  <c r="AN127" i="55"/>
  <c r="AO230" i="55" s="1"/>
  <c r="AM127" i="55"/>
  <c r="AN230" i="55" s="1"/>
  <c r="AO127" i="55"/>
  <c r="AP230" i="55" s="1"/>
  <c r="AJ127" i="55"/>
  <c r="AS127" i="55"/>
  <c r="AT230" i="55" s="1"/>
  <c r="AQ127" i="55"/>
  <c r="AR230" i="55" s="1"/>
  <c r="AK127" i="55"/>
  <c r="AL230" i="55" s="1"/>
  <c r="AP127" i="55"/>
  <c r="AQ230" i="55" s="1"/>
  <c r="AR129" i="55"/>
  <c r="AR232" i="55" s="1"/>
  <c r="J24" i="65" s="1"/>
  <c r="AL129" i="55"/>
  <c r="AL232" i="55" s="1"/>
  <c r="D24" i="65" s="1"/>
  <c r="AU129" i="55"/>
  <c r="AU232" i="55" s="1"/>
  <c r="M24" i="65" s="1"/>
  <c r="AP129" i="55"/>
  <c r="AP232" i="55" s="1"/>
  <c r="H24" i="65" s="1"/>
  <c r="AT129" i="55"/>
  <c r="AT232" i="55" s="1"/>
  <c r="L24" i="65" s="1"/>
  <c r="AN129" i="55"/>
  <c r="AN232" i="55" s="1"/>
  <c r="F24" i="65" s="1"/>
  <c r="AO129" i="55"/>
  <c r="AO232" i="55" s="1"/>
  <c r="G24" i="65" s="1"/>
  <c r="AJ129" i="55"/>
  <c r="AS129" i="55"/>
  <c r="AS232" i="55" s="1"/>
  <c r="K24" i="65" s="1"/>
  <c r="AM129" i="55"/>
  <c r="AM232" i="55" s="1"/>
  <c r="E24" i="65" s="1"/>
  <c r="AQ129" i="55"/>
  <c r="AQ232" i="55" s="1"/>
  <c r="I24" i="65" s="1"/>
  <c r="AK129" i="55"/>
  <c r="AK232" i="55" s="1"/>
  <c r="C24" i="65" s="1"/>
  <c r="C26" i="65"/>
  <c r="AR131" i="55"/>
  <c r="AS234" i="55" s="1"/>
  <c r="AL131" i="55"/>
  <c r="AM234" i="55" s="1"/>
  <c r="AU131" i="55"/>
  <c r="AP131" i="55"/>
  <c r="AQ234" i="55" s="1"/>
  <c r="AT131" i="55"/>
  <c r="AU234" i="55" s="1"/>
  <c r="AN131" i="55"/>
  <c r="AO234" i="55" s="1"/>
  <c r="AO131" i="55"/>
  <c r="AP234" i="55" s="1"/>
  <c r="AJ131" i="55"/>
  <c r="AS131" i="55"/>
  <c r="AT234" i="55" s="1"/>
  <c r="AM131" i="55"/>
  <c r="AN234" i="55" s="1"/>
  <c r="AQ131" i="55"/>
  <c r="AR234" i="55" s="1"/>
  <c r="AK131" i="55"/>
  <c r="AL234" i="55" s="1"/>
  <c r="J99" i="55"/>
  <c r="K202" i="55" s="1"/>
  <c r="F99" i="55"/>
  <c r="G202" i="55" s="1"/>
  <c r="B99" i="55"/>
  <c r="K99" i="55"/>
  <c r="L202" i="55" s="1"/>
  <c r="G99" i="55"/>
  <c r="H202" i="55" s="1"/>
  <c r="C99" i="55"/>
  <c r="D202" i="55" s="1"/>
  <c r="L99" i="55"/>
  <c r="M202" i="55" s="1"/>
  <c r="H99" i="55"/>
  <c r="I202" i="55" s="1"/>
  <c r="D99" i="55"/>
  <c r="E202" i="55" s="1"/>
  <c r="M99" i="55"/>
  <c r="I99" i="55"/>
  <c r="J202" i="55" s="1"/>
  <c r="E99" i="55"/>
  <c r="F202" i="55" s="1"/>
  <c r="J94" i="55"/>
  <c r="K197" i="55" s="1"/>
  <c r="F94" i="55"/>
  <c r="G197" i="55" s="1"/>
  <c r="B94" i="55"/>
  <c r="K94" i="55"/>
  <c r="L197" i="55" s="1"/>
  <c r="G94" i="55"/>
  <c r="H197" i="55" s="1"/>
  <c r="C94" i="55"/>
  <c r="D197" i="55" s="1"/>
  <c r="L94" i="55"/>
  <c r="M197" i="55" s="1"/>
  <c r="H94" i="55"/>
  <c r="I197" i="55" s="1"/>
  <c r="D94" i="55"/>
  <c r="E197" i="55" s="1"/>
  <c r="M94" i="55"/>
  <c r="I94" i="55"/>
  <c r="J197" i="55" s="1"/>
  <c r="E94" i="55"/>
  <c r="F197" i="55" s="1"/>
  <c r="X99" i="55"/>
  <c r="Y202" i="55" s="1"/>
  <c r="U99" i="55"/>
  <c r="V202" i="55" s="1"/>
  <c r="AD99" i="55"/>
  <c r="Z99" i="55"/>
  <c r="AA202" i="55" s="1"/>
  <c r="T99" i="55"/>
  <c r="U202" i="55" s="1"/>
  <c r="Y99" i="55"/>
  <c r="Z202" i="55" s="1"/>
  <c r="AA99" i="55"/>
  <c r="AB202" i="55" s="1"/>
  <c r="S99" i="55"/>
  <c r="AC99" i="55"/>
  <c r="AD202" i="55" s="1"/>
  <c r="W99" i="55"/>
  <c r="X202" i="55" s="1"/>
  <c r="AB99" i="55"/>
  <c r="AC202" i="55" s="1"/>
  <c r="V99" i="55"/>
  <c r="W202" i="55" s="1"/>
  <c r="X94" i="55"/>
  <c r="Y197" i="55" s="1"/>
  <c r="U94" i="55"/>
  <c r="V197" i="55" s="1"/>
  <c r="AD94" i="55"/>
  <c r="Z94" i="55"/>
  <c r="AA197" i="55" s="1"/>
  <c r="T94" i="55"/>
  <c r="U197" i="55" s="1"/>
  <c r="Y94" i="55"/>
  <c r="Z197" i="55" s="1"/>
  <c r="AA94" i="55"/>
  <c r="AB197" i="55" s="1"/>
  <c r="S94" i="55"/>
  <c r="AC94" i="55"/>
  <c r="AD197" i="55" s="1"/>
  <c r="W94" i="55"/>
  <c r="X197" i="55" s="1"/>
  <c r="AB94" i="55"/>
  <c r="AC197" i="55" s="1"/>
  <c r="V94" i="55"/>
  <c r="W197" i="55" s="1"/>
  <c r="X92" i="55"/>
  <c r="U92" i="55"/>
  <c r="AD92" i="55"/>
  <c r="AD91" i="55" s="1"/>
  <c r="Z92" i="55"/>
  <c r="T92" i="55"/>
  <c r="Y92" i="55"/>
  <c r="AA92" i="55"/>
  <c r="S92" i="55"/>
  <c r="AC92" i="55"/>
  <c r="W92" i="55"/>
  <c r="AB92" i="55"/>
  <c r="V92" i="55"/>
  <c r="AO100" i="55"/>
  <c r="AP203" i="55" s="1"/>
  <c r="AJ100" i="55"/>
  <c r="AS100" i="55"/>
  <c r="AT203" i="55" s="1"/>
  <c r="AM100" i="55"/>
  <c r="AN203" i="55" s="1"/>
  <c r="AQ100" i="55"/>
  <c r="AR203" i="55" s="1"/>
  <c r="AK100" i="55"/>
  <c r="AL203" i="55" s="1"/>
  <c r="AR100" i="55"/>
  <c r="AS203" i="55" s="1"/>
  <c r="AL100" i="55"/>
  <c r="AM203" i="55" s="1"/>
  <c r="AU100" i="55"/>
  <c r="AP100" i="55"/>
  <c r="AQ203" i="55" s="1"/>
  <c r="AT100" i="55"/>
  <c r="AU203" i="55" s="1"/>
  <c r="AN100" i="55"/>
  <c r="AO203" i="55" s="1"/>
  <c r="AO98" i="55"/>
  <c r="AJ98" i="55"/>
  <c r="AS98" i="55"/>
  <c r="AM98" i="55"/>
  <c r="AQ98" i="55"/>
  <c r="AK98" i="55"/>
  <c r="AR98" i="55"/>
  <c r="AL98" i="55"/>
  <c r="AU98" i="55"/>
  <c r="AU97" i="55" s="1"/>
  <c r="AP98" i="55"/>
  <c r="AT98" i="55"/>
  <c r="AN98" i="55"/>
  <c r="AO93" i="55"/>
  <c r="AP196" i="55" s="1"/>
  <c r="AJ93" i="55"/>
  <c r="AS93" i="55"/>
  <c r="AT196" i="55" s="1"/>
  <c r="AM93" i="55"/>
  <c r="AN196" i="55" s="1"/>
  <c r="AQ93" i="55"/>
  <c r="AR196" i="55" s="1"/>
  <c r="AK93" i="55"/>
  <c r="AL196" i="55" s="1"/>
  <c r="AR93" i="55"/>
  <c r="AS196" i="55" s="1"/>
  <c r="AL93" i="55"/>
  <c r="AM196" i="55" s="1"/>
  <c r="AU93" i="55"/>
  <c r="AP93" i="55"/>
  <c r="AQ196" i="55" s="1"/>
  <c r="AT93" i="55"/>
  <c r="AU196" i="55" s="1"/>
  <c r="AN93" i="55"/>
  <c r="AO196" i="55" s="1"/>
  <c r="L131" i="55"/>
  <c r="M234" i="55" s="1"/>
  <c r="N26" i="34" s="1"/>
  <c r="H131" i="55"/>
  <c r="I234" i="55" s="1"/>
  <c r="J26" i="34" s="1"/>
  <c r="D131" i="55"/>
  <c r="E234" i="55" s="1"/>
  <c r="F26" i="34" s="1"/>
  <c r="M131" i="55"/>
  <c r="I131" i="55"/>
  <c r="J234" i="55" s="1"/>
  <c r="K26" i="34" s="1"/>
  <c r="E131" i="55"/>
  <c r="F234" i="55" s="1"/>
  <c r="G26" i="34" s="1"/>
  <c r="J131" i="55"/>
  <c r="K234" i="55" s="1"/>
  <c r="L26" i="34" s="1"/>
  <c r="F131" i="55"/>
  <c r="G234" i="55" s="1"/>
  <c r="H26" i="34" s="1"/>
  <c r="B131" i="55"/>
  <c r="K131" i="55"/>
  <c r="L234" i="55" s="1"/>
  <c r="M26" i="34" s="1"/>
  <c r="G131" i="55"/>
  <c r="H234" i="55" s="1"/>
  <c r="I26" i="34" s="1"/>
  <c r="C131" i="55"/>
  <c r="D234" i="55" s="1"/>
  <c r="E26" i="34" s="1"/>
  <c r="L129" i="55"/>
  <c r="L232" i="55" s="1"/>
  <c r="M24" i="34" s="1"/>
  <c r="H129" i="55"/>
  <c r="H232" i="55" s="1"/>
  <c r="I24" i="34" s="1"/>
  <c r="D129" i="55"/>
  <c r="D232" i="55" s="1"/>
  <c r="E24" i="34" s="1"/>
  <c r="M129" i="55"/>
  <c r="M232" i="55" s="1"/>
  <c r="N24" i="34" s="1"/>
  <c r="I129" i="55"/>
  <c r="I232" i="55" s="1"/>
  <c r="J24" i="34" s="1"/>
  <c r="E129" i="55"/>
  <c r="E232" i="55" s="1"/>
  <c r="F24" i="34" s="1"/>
  <c r="J129" i="55"/>
  <c r="J232" i="55" s="1"/>
  <c r="K24" i="34" s="1"/>
  <c r="F129" i="55"/>
  <c r="F232" i="55" s="1"/>
  <c r="G24" i="34" s="1"/>
  <c r="B129" i="55"/>
  <c r="K129" i="55"/>
  <c r="K232" i="55" s="1"/>
  <c r="L24" i="34" s="1"/>
  <c r="G129" i="55"/>
  <c r="G232" i="55" s="1"/>
  <c r="H24" i="34" s="1"/>
  <c r="C129" i="55"/>
  <c r="C232" i="55" s="1"/>
  <c r="D24" i="34" s="1"/>
  <c r="J127" i="55"/>
  <c r="K230" i="55" s="1"/>
  <c r="F127" i="55"/>
  <c r="G230" i="55" s="1"/>
  <c r="B127" i="55"/>
  <c r="K127" i="55"/>
  <c r="L230" i="55" s="1"/>
  <c r="G127" i="55"/>
  <c r="H230" i="55" s="1"/>
  <c r="C127" i="55"/>
  <c r="D230" i="55" s="1"/>
  <c r="L127" i="55"/>
  <c r="M230" i="55" s="1"/>
  <c r="H127" i="55"/>
  <c r="I230" i="55" s="1"/>
  <c r="D127" i="55"/>
  <c r="E230" i="55" s="1"/>
  <c r="M127" i="55"/>
  <c r="I127" i="55"/>
  <c r="J230" i="55" s="1"/>
  <c r="E127" i="55"/>
  <c r="F230" i="55" s="1"/>
  <c r="J125" i="55"/>
  <c r="K228" i="55" s="1"/>
  <c r="F125" i="55"/>
  <c r="G228" i="55" s="1"/>
  <c r="B125" i="55"/>
  <c r="K125" i="55"/>
  <c r="L228" i="55" s="1"/>
  <c r="G125" i="55"/>
  <c r="H228" i="55" s="1"/>
  <c r="C125" i="55"/>
  <c r="D228" i="55" s="1"/>
  <c r="L125" i="55"/>
  <c r="M228" i="55" s="1"/>
  <c r="H125" i="55"/>
  <c r="I228" i="55" s="1"/>
  <c r="D125" i="55"/>
  <c r="E228" i="55" s="1"/>
  <c r="M125" i="55"/>
  <c r="I125" i="55"/>
  <c r="J228" i="55" s="1"/>
  <c r="E125" i="55"/>
  <c r="F228" i="55" s="1"/>
  <c r="J123" i="55"/>
  <c r="K226" i="55" s="1"/>
  <c r="F123" i="55"/>
  <c r="G226" i="55" s="1"/>
  <c r="B123" i="55"/>
  <c r="K123" i="55"/>
  <c r="L226" i="55" s="1"/>
  <c r="E123" i="55"/>
  <c r="F226" i="55" s="1"/>
  <c r="C123" i="55"/>
  <c r="D226" i="55" s="1"/>
  <c r="L123" i="55"/>
  <c r="M226" i="55" s="1"/>
  <c r="H123" i="55"/>
  <c r="I226" i="55" s="1"/>
  <c r="D123" i="55"/>
  <c r="E226" i="55" s="1"/>
  <c r="M123" i="55"/>
  <c r="I123" i="55"/>
  <c r="J226" i="55" s="1"/>
  <c r="G123" i="55"/>
  <c r="H226" i="55" s="1"/>
  <c r="J121" i="55"/>
  <c r="K224" i="55" s="1"/>
  <c r="F121" i="55"/>
  <c r="G224" i="55" s="1"/>
  <c r="B121" i="55"/>
  <c r="K121" i="55"/>
  <c r="L224" i="55" s="1"/>
  <c r="G121" i="55"/>
  <c r="H224" i="55" s="1"/>
  <c r="C121" i="55"/>
  <c r="D224" i="55" s="1"/>
  <c r="L121" i="55"/>
  <c r="M224" i="55" s="1"/>
  <c r="H121" i="55"/>
  <c r="I224" i="55" s="1"/>
  <c r="D121" i="55"/>
  <c r="E224" i="55" s="1"/>
  <c r="M121" i="55"/>
  <c r="I121" i="55"/>
  <c r="J224" i="55" s="1"/>
  <c r="E121" i="55"/>
  <c r="F224" i="55" s="1"/>
  <c r="J119" i="55"/>
  <c r="K222" i="55" s="1"/>
  <c r="F119" i="55"/>
  <c r="G222" i="55" s="1"/>
  <c r="B119" i="55"/>
  <c r="K119" i="55"/>
  <c r="L222" i="55" s="1"/>
  <c r="G119" i="55"/>
  <c r="H222" i="55" s="1"/>
  <c r="C119" i="55"/>
  <c r="D222" i="55" s="1"/>
  <c r="L119" i="55"/>
  <c r="M222" i="55" s="1"/>
  <c r="H119" i="55"/>
  <c r="I222" i="55" s="1"/>
  <c r="D119" i="55"/>
  <c r="E222" i="55" s="1"/>
  <c r="M119" i="55"/>
  <c r="I119" i="55"/>
  <c r="J222" i="55" s="1"/>
  <c r="E119" i="55"/>
  <c r="F222" i="55" s="1"/>
  <c r="J116" i="55"/>
  <c r="K219" i="55" s="1"/>
  <c r="F116" i="55"/>
  <c r="G219" i="55" s="1"/>
  <c r="B116" i="55"/>
  <c r="K116" i="55"/>
  <c r="L219" i="55" s="1"/>
  <c r="G116" i="55"/>
  <c r="H219" i="55" s="1"/>
  <c r="C116" i="55"/>
  <c r="D219" i="55" s="1"/>
  <c r="L116" i="55"/>
  <c r="M219" i="55" s="1"/>
  <c r="H116" i="55"/>
  <c r="I219" i="55" s="1"/>
  <c r="D116" i="55"/>
  <c r="E219" i="55" s="1"/>
  <c r="M116" i="55"/>
  <c r="I116" i="55"/>
  <c r="J219" i="55" s="1"/>
  <c r="E116" i="55"/>
  <c r="F219" i="55" s="1"/>
  <c r="J114" i="55"/>
  <c r="F114" i="55"/>
  <c r="B114" i="55"/>
  <c r="K114" i="55"/>
  <c r="G114" i="55"/>
  <c r="C114" i="55"/>
  <c r="L114" i="55"/>
  <c r="H114" i="55"/>
  <c r="D114" i="55"/>
  <c r="M114" i="55"/>
  <c r="M113" i="55" s="1"/>
  <c r="I114" i="55"/>
  <c r="E114" i="55"/>
  <c r="J111" i="55"/>
  <c r="K214" i="55" s="1"/>
  <c r="F111" i="55"/>
  <c r="G214" i="55" s="1"/>
  <c r="B111" i="55"/>
  <c r="K111" i="55"/>
  <c r="L214" i="55" s="1"/>
  <c r="G111" i="55"/>
  <c r="H214" i="55" s="1"/>
  <c r="C111" i="55"/>
  <c r="D214" i="55" s="1"/>
  <c r="L111" i="55"/>
  <c r="M214" i="55" s="1"/>
  <c r="H111" i="55"/>
  <c r="I214" i="55" s="1"/>
  <c r="D111" i="55"/>
  <c r="E214" i="55" s="1"/>
  <c r="M111" i="55"/>
  <c r="I111" i="55"/>
  <c r="J214" i="55" s="1"/>
  <c r="E111" i="55"/>
  <c r="F214" i="55" s="1"/>
  <c r="X110" i="55"/>
  <c r="U110" i="55"/>
  <c r="AD110" i="55"/>
  <c r="Z110" i="55"/>
  <c r="T110" i="55"/>
  <c r="Y110" i="55"/>
  <c r="AA110" i="55"/>
  <c r="S110" i="55"/>
  <c r="AC110" i="55"/>
  <c r="W110" i="55"/>
  <c r="AB110" i="55"/>
  <c r="V110" i="55"/>
  <c r="X112" i="55"/>
  <c r="Y215" i="55" s="1"/>
  <c r="U112" i="55"/>
  <c r="V215" i="55" s="1"/>
  <c r="AD112" i="55"/>
  <c r="Z112" i="55"/>
  <c r="AA215" i="55" s="1"/>
  <c r="T112" i="55"/>
  <c r="U215" i="55" s="1"/>
  <c r="Y112" i="55"/>
  <c r="Z215" i="55" s="1"/>
  <c r="AA112" i="55"/>
  <c r="AB215" i="55" s="1"/>
  <c r="S112" i="55"/>
  <c r="AC112" i="55"/>
  <c r="AD215" i="55" s="1"/>
  <c r="W112" i="55"/>
  <c r="X215" i="55" s="1"/>
  <c r="AB112" i="55"/>
  <c r="AC215" i="55" s="1"/>
  <c r="V112" i="55"/>
  <c r="W215" i="55" s="1"/>
  <c r="X115" i="55"/>
  <c r="Y218" i="55" s="1"/>
  <c r="U115" i="55"/>
  <c r="V218" i="55" s="1"/>
  <c r="AD115" i="55"/>
  <c r="Z115" i="55"/>
  <c r="AA218" i="55" s="1"/>
  <c r="T115" i="55"/>
  <c r="U218" i="55" s="1"/>
  <c r="Y115" i="55"/>
  <c r="Z218" i="55" s="1"/>
  <c r="AA115" i="55"/>
  <c r="AB218" i="55" s="1"/>
  <c r="S115" i="55"/>
  <c r="AC115" i="55"/>
  <c r="AD218" i="55" s="1"/>
  <c r="W115" i="55"/>
  <c r="X218" i="55" s="1"/>
  <c r="AB115" i="55"/>
  <c r="AC218" i="55" s="1"/>
  <c r="V115" i="55"/>
  <c r="W218" i="55" s="1"/>
  <c r="X118" i="55"/>
  <c r="U118" i="55"/>
  <c r="AD118" i="55"/>
  <c r="Z118" i="55"/>
  <c r="T118" i="55"/>
  <c r="Y118" i="55"/>
  <c r="AA118" i="55"/>
  <c r="S118" i="55"/>
  <c r="AC118" i="55"/>
  <c r="W118" i="55"/>
  <c r="AB118" i="55"/>
  <c r="V118" i="55"/>
  <c r="X120" i="55"/>
  <c r="Y223" i="55" s="1"/>
  <c r="U120" i="55"/>
  <c r="V223" i="55" s="1"/>
  <c r="AD120" i="55"/>
  <c r="Z120" i="55"/>
  <c r="AA223" i="55" s="1"/>
  <c r="T120" i="55"/>
  <c r="U223" i="55" s="1"/>
  <c r="Y120" i="55"/>
  <c r="Z223" i="55" s="1"/>
  <c r="AA120" i="55"/>
  <c r="AB223" i="55" s="1"/>
  <c r="S120" i="55"/>
  <c r="AC120" i="55"/>
  <c r="AD223" i="55" s="1"/>
  <c r="W120" i="55"/>
  <c r="X223" i="55" s="1"/>
  <c r="AB120" i="55"/>
  <c r="AC223" i="55" s="1"/>
  <c r="V120" i="55"/>
  <c r="W223" i="55" s="1"/>
  <c r="X122" i="55"/>
  <c r="Y225" i="55" s="1"/>
  <c r="U122" i="55"/>
  <c r="V225" i="55" s="1"/>
  <c r="AD122" i="55"/>
  <c r="Z122" i="55"/>
  <c r="AA225" i="55" s="1"/>
  <c r="T122" i="55"/>
  <c r="U225" i="55" s="1"/>
  <c r="Y122" i="55"/>
  <c r="Z225" i="55" s="1"/>
  <c r="AA122" i="55"/>
  <c r="AB225" i="55" s="1"/>
  <c r="S122" i="55"/>
  <c r="AC122" i="55"/>
  <c r="AD225" i="55" s="1"/>
  <c r="W122" i="55"/>
  <c r="X225" i="55" s="1"/>
  <c r="AB122" i="55"/>
  <c r="AC225" i="55" s="1"/>
  <c r="V122" i="55"/>
  <c r="W225" i="55" s="1"/>
  <c r="X124" i="55"/>
  <c r="Y227" i="55" s="1"/>
  <c r="U124" i="55"/>
  <c r="V227" i="55" s="1"/>
  <c r="AD124" i="55"/>
  <c r="Z124" i="55"/>
  <c r="AA227" i="55" s="1"/>
  <c r="T124" i="55"/>
  <c r="U227" i="55" s="1"/>
  <c r="Y124" i="55"/>
  <c r="Z227" i="55" s="1"/>
  <c r="AA124" i="55"/>
  <c r="AB227" i="55" s="1"/>
  <c r="S124" i="55"/>
  <c r="AC124" i="55"/>
  <c r="AD227" i="55" s="1"/>
  <c r="W124" i="55"/>
  <c r="X227" i="55" s="1"/>
  <c r="AB124" i="55"/>
  <c r="AC227" i="55" s="1"/>
  <c r="V124" i="55"/>
  <c r="W227" i="55" s="1"/>
  <c r="X126" i="55"/>
  <c r="Y229" i="55" s="1"/>
  <c r="U126" i="55"/>
  <c r="V229" i="55" s="1"/>
  <c r="AD126" i="55"/>
  <c r="Z126" i="55"/>
  <c r="AA229" i="55" s="1"/>
  <c r="T126" i="55"/>
  <c r="U229" i="55" s="1"/>
  <c r="Y126" i="55"/>
  <c r="Z229" i="55" s="1"/>
  <c r="AA126" i="55"/>
  <c r="AB229" i="55" s="1"/>
  <c r="S126" i="55"/>
  <c r="AC126" i="55"/>
  <c r="AD229" i="55" s="1"/>
  <c r="W126" i="55"/>
  <c r="X229" i="55" s="1"/>
  <c r="AB126" i="55"/>
  <c r="AC229" i="55" s="1"/>
  <c r="V126" i="55"/>
  <c r="W229" i="55" s="1"/>
  <c r="X128" i="55"/>
  <c r="Y231" i="55" s="1"/>
  <c r="U128" i="55"/>
  <c r="V231" i="55" s="1"/>
  <c r="AD128" i="55"/>
  <c r="Z128" i="55"/>
  <c r="AA231" i="55" s="1"/>
  <c r="T128" i="55"/>
  <c r="U231" i="55" s="1"/>
  <c r="Y128" i="55"/>
  <c r="Z231" i="55" s="1"/>
  <c r="AA128" i="55"/>
  <c r="AB231" i="55" s="1"/>
  <c r="S128" i="55"/>
  <c r="AC128" i="55"/>
  <c r="AD231" i="55" s="1"/>
  <c r="W128" i="55"/>
  <c r="X231" i="55" s="1"/>
  <c r="AB128" i="55"/>
  <c r="AC231" i="55" s="1"/>
  <c r="V128" i="55"/>
  <c r="W231" i="55" s="1"/>
  <c r="X130" i="55"/>
  <c r="X233" i="55" s="1"/>
  <c r="G25" i="64" s="1"/>
  <c r="U130" i="55"/>
  <c r="U233" i="55" s="1"/>
  <c r="D25" i="64" s="1"/>
  <c r="AD130" i="55"/>
  <c r="AD233" i="55" s="1"/>
  <c r="M25" i="64" s="1"/>
  <c r="Z130" i="55"/>
  <c r="Z233" i="55" s="1"/>
  <c r="I25" i="64" s="1"/>
  <c r="T130" i="55"/>
  <c r="T233" i="55" s="1"/>
  <c r="C25" i="64" s="1"/>
  <c r="Y130" i="55"/>
  <c r="Y233" i="55" s="1"/>
  <c r="H25" i="64" s="1"/>
  <c r="AA130" i="55"/>
  <c r="AA233" i="55" s="1"/>
  <c r="J25" i="64" s="1"/>
  <c r="S130" i="55"/>
  <c r="AC130" i="55"/>
  <c r="AC233" i="55" s="1"/>
  <c r="L25" i="64" s="1"/>
  <c r="W130" i="55"/>
  <c r="W233" i="55" s="1"/>
  <c r="F25" i="64" s="1"/>
  <c r="AB130" i="55"/>
  <c r="AB233" i="55" s="1"/>
  <c r="K25" i="64" s="1"/>
  <c r="V130" i="55"/>
  <c r="V233" i="55" s="1"/>
  <c r="E25" i="64" s="1"/>
  <c r="AO110" i="55"/>
  <c r="AJ110" i="55"/>
  <c r="AS110" i="55"/>
  <c r="AM110" i="55"/>
  <c r="AQ110" i="55"/>
  <c r="AK110" i="55"/>
  <c r="AR110" i="55"/>
  <c r="AL110" i="55"/>
  <c r="AU110" i="55"/>
  <c r="AP110" i="55"/>
  <c r="AT110" i="55"/>
  <c r="AN110" i="55"/>
  <c r="AO112" i="55"/>
  <c r="AP215" i="55" s="1"/>
  <c r="AJ112" i="55"/>
  <c r="AS112" i="55"/>
  <c r="AT215" i="55" s="1"/>
  <c r="AM112" i="55"/>
  <c r="AN215" i="55" s="1"/>
  <c r="AQ112" i="55"/>
  <c r="AR215" i="55" s="1"/>
  <c r="AK112" i="55"/>
  <c r="AL215" i="55" s="1"/>
  <c r="AR112" i="55"/>
  <c r="AS215" i="55" s="1"/>
  <c r="AL112" i="55"/>
  <c r="AM215" i="55" s="1"/>
  <c r="AU112" i="55"/>
  <c r="AP112" i="55"/>
  <c r="AQ215" i="55" s="1"/>
  <c r="AT112" i="55"/>
  <c r="AU215" i="55" s="1"/>
  <c r="AN112" i="55"/>
  <c r="AO215" i="55" s="1"/>
  <c r="AO115" i="55"/>
  <c r="AP218" i="55" s="1"/>
  <c r="AJ115" i="55"/>
  <c r="AS115" i="55"/>
  <c r="AT218" i="55" s="1"/>
  <c r="AM115" i="55"/>
  <c r="AN218" i="55" s="1"/>
  <c r="AQ115" i="55"/>
  <c r="AR218" i="55" s="1"/>
  <c r="AK115" i="55"/>
  <c r="AL218" i="55" s="1"/>
  <c r="AR115" i="55"/>
  <c r="AS218" i="55" s="1"/>
  <c r="AL115" i="55"/>
  <c r="AM218" i="55" s="1"/>
  <c r="AU115" i="55"/>
  <c r="AP115" i="55"/>
  <c r="AQ218" i="55" s="1"/>
  <c r="AT115" i="55"/>
  <c r="AU218" i="55" s="1"/>
  <c r="AN115" i="55"/>
  <c r="AO218" i="55" s="1"/>
  <c r="AO118" i="55"/>
  <c r="AJ118" i="55"/>
  <c r="AS118" i="55"/>
  <c r="AM118" i="55"/>
  <c r="AQ118" i="55"/>
  <c r="AK118" i="55"/>
  <c r="AR118" i="55"/>
  <c r="AL118" i="55"/>
  <c r="AU118" i="55"/>
  <c r="AP118" i="55"/>
  <c r="AT118" i="55"/>
  <c r="AN118" i="55"/>
  <c r="AO120" i="55"/>
  <c r="AP223" i="55" s="1"/>
  <c r="AJ120" i="55"/>
  <c r="AS120" i="55"/>
  <c r="AT223" i="55" s="1"/>
  <c r="AM120" i="55"/>
  <c r="AN223" i="55" s="1"/>
  <c r="AQ120" i="55"/>
  <c r="AR223" i="55" s="1"/>
  <c r="AK120" i="55"/>
  <c r="AL223" i="55" s="1"/>
  <c r="AR120" i="55"/>
  <c r="AS223" i="55" s="1"/>
  <c r="AL120" i="55"/>
  <c r="AM223" i="55" s="1"/>
  <c r="AU120" i="55"/>
  <c r="AP120" i="55"/>
  <c r="AQ223" i="55" s="1"/>
  <c r="AT120" i="55"/>
  <c r="AU223" i="55" s="1"/>
  <c r="AN120" i="55"/>
  <c r="AO223" i="55" s="1"/>
  <c r="AO122" i="55"/>
  <c r="AP225" i="55" s="1"/>
  <c r="AJ122" i="55"/>
  <c r="AS122" i="55"/>
  <c r="AT225" i="55" s="1"/>
  <c r="AM122" i="55"/>
  <c r="AN225" i="55" s="1"/>
  <c r="AQ122" i="55"/>
  <c r="AR225" i="55" s="1"/>
  <c r="AK122" i="55"/>
  <c r="AL225" i="55" s="1"/>
  <c r="AR122" i="55"/>
  <c r="AS225" i="55" s="1"/>
  <c r="AL122" i="55"/>
  <c r="AM225" i="55" s="1"/>
  <c r="AU122" i="55"/>
  <c r="AP122" i="55"/>
  <c r="AQ225" i="55" s="1"/>
  <c r="AT122" i="55"/>
  <c r="AU225" i="55" s="1"/>
  <c r="AN122" i="55"/>
  <c r="AO225" i="55" s="1"/>
  <c r="AO124" i="55"/>
  <c r="AP227" i="55" s="1"/>
  <c r="AJ124" i="55"/>
  <c r="AS124" i="55"/>
  <c r="AT227" i="55" s="1"/>
  <c r="AM124" i="55"/>
  <c r="AN227" i="55" s="1"/>
  <c r="AQ124" i="55"/>
  <c r="AR227" i="55" s="1"/>
  <c r="AK124" i="55"/>
  <c r="AL227" i="55" s="1"/>
  <c r="AR124" i="55"/>
  <c r="AS227" i="55" s="1"/>
  <c r="AL124" i="55"/>
  <c r="AM227" i="55" s="1"/>
  <c r="AU124" i="55"/>
  <c r="AP124" i="55"/>
  <c r="AQ227" i="55" s="1"/>
  <c r="AT124" i="55"/>
  <c r="AU227" i="55" s="1"/>
  <c r="AN124" i="55"/>
  <c r="AO227" i="55" s="1"/>
  <c r="AO126" i="55"/>
  <c r="AP229" i="55" s="1"/>
  <c r="AJ126" i="55"/>
  <c r="AS126" i="55"/>
  <c r="AT229" i="55" s="1"/>
  <c r="AM126" i="55"/>
  <c r="AN229" i="55" s="1"/>
  <c r="AQ126" i="55"/>
  <c r="AR229" i="55" s="1"/>
  <c r="AK126" i="55"/>
  <c r="AL229" i="55" s="1"/>
  <c r="AR126" i="55"/>
  <c r="AS229" i="55" s="1"/>
  <c r="AL126" i="55"/>
  <c r="AM229" i="55" s="1"/>
  <c r="AU126" i="55"/>
  <c r="AP126" i="55"/>
  <c r="AQ229" i="55" s="1"/>
  <c r="AT126" i="55"/>
  <c r="AU229" i="55" s="1"/>
  <c r="AN126" i="55"/>
  <c r="AO229" i="55" s="1"/>
  <c r="AO128" i="55"/>
  <c r="AP231" i="55" s="1"/>
  <c r="AJ128" i="55"/>
  <c r="AS128" i="55"/>
  <c r="AT231" i="55" s="1"/>
  <c r="AM128" i="55"/>
  <c r="AN231" i="55" s="1"/>
  <c r="AQ128" i="55"/>
  <c r="AR231" i="55" s="1"/>
  <c r="AK128" i="55"/>
  <c r="AL231" i="55" s="1"/>
  <c r="AR128" i="55"/>
  <c r="AS231" i="55" s="1"/>
  <c r="AL128" i="55"/>
  <c r="AM231" i="55" s="1"/>
  <c r="AU128" i="55"/>
  <c r="AP128" i="55"/>
  <c r="AQ231" i="55" s="1"/>
  <c r="AT128" i="55"/>
  <c r="AU231" i="55" s="1"/>
  <c r="AN128" i="55"/>
  <c r="AO231" i="55" s="1"/>
  <c r="AO130" i="55"/>
  <c r="AO233" i="55" s="1"/>
  <c r="G25" i="65" s="1"/>
  <c r="AJ130" i="55"/>
  <c r="AS130" i="55"/>
  <c r="AS233" i="55" s="1"/>
  <c r="K25" i="65" s="1"/>
  <c r="AM130" i="55"/>
  <c r="AM233" i="55" s="1"/>
  <c r="E25" i="65" s="1"/>
  <c r="AQ130" i="55"/>
  <c r="AQ233" i="55" s="1"/>
  <c r="I25" i="65" s="1"/>
  <c r="AK130" i="55"/>
  <c r="AK233" i="55" s="1"/>
  <c r="C25" i="65" s="1"/>
  <c r="AR130" i="55"/>
  <c r="AR233" i="55" s="1"/>
  <c r="J25" i="65" s="1"/>
  <c r="AL130" i="55"/>
  <c r="AL233" i="55" s="1"/>
  <c r="D25" i="65" s="1"/>
  <c r="AU130" i="55"/>
  <c r="AU233" i="55" s="1"/>
  <c r="M25" i="65" s="1"/>
  <c r="AP130" i="55"/>
  <c r="AP233" i="55" s="1"/>
  <c r="H25" i="65" s="1"/>
  <c r="AT130" i="55"/>
  <c r="AT233" i="55" s="1"/>
  <c r="L25" i="65" s="1"/>
  <c r="AN130" i="55"/>
  <c r="AN233" i="55" s="1"/>
  <c r="F25" i="65" s="1"/>
  <c r="L132" i="55"/>
  <c r="J132" i="55"/>
  <c r="H132" i="55"/>
  <c r="F132" i="55"/>
  <c r="D132" i="55"/>
  <c r="B132" i="55"/>
  <c r="M132" i="55"/>
  <c r="K132" i="55"/>
  <c r="I132" i="55"/>
  <c r="G132" i="55"/>
  <c r="E132" i="55"/>
  <c r="C132" i="55"/>
  <c r="AO132" i="55"/>
  <c r="AR132" i="55"/>
  <c r="AU132" i="55"/>
  <c r="AT132" i="55"/>
  <c r="AQ132" i="55"/>
  <c r="AN132" i="55"/>
  <c r="AK132" i="55"/>
  <c r="AL132" i="55"/>
  <c r="AJ132" i="55"/>
  <c r="AS132" i="55"/>
  <c r="AP132" i="55"/>
  <c r="AM132" i="55"/>
  <c r="U132" i="55"/>
  <c r="S132" i="55"/>
  <c r="AC132" i="55"/>
  <c r="Z132" i="55"/>
  <c r="W132" i="55"/>
  <c r="T132" i="55"/>
  <c r="X132" i="55"/>
  <c r="AA132" i="55"/>
  <c r="AD132" i="55"/>
  <c r="AB132" i="55"/>
  <c r="Y132" i="55"/>
  <c r="V132" i="55"/>
  <c r="AT102" i="55"/>
  <c r="AR102" i="55"/>
  <c r="AP102" i="55"/>
  <c r="AN102" i="55"/>
  <c r="AL102" i="55"/>
  <c r="AJ102" i="55"/>
  <c r="AU102" i="55"/>
  <c r="AS102" i="55"/>
  <c r="AQ102" i="55"/>
  <c r="AO102" i="55"/>
  <c r="AM102" i="55"/>
  <c r="AK102" i="55"/>
  <c r="AC102" i="55"/>
  <c r="AA102" i="55"/>
  <c r="Y102" i="55"/>
  <c r="W102" i="55"/>
  <c r="U102" i="55"/>
  <c r="S102" i="55"/>
  <c r="AD102" i="55"/>
  <c r="AB102" i="55"/>
  <c r="Z102" i="55"/>
  <c r="X102" i="55"/>
  <c r="V102" i="55"/>
  <c r="T102" i="55"/>
  <c r="L102" i="55"/>
  <c r="J102" i="55"/>
  <c r="H102" i="55"/>
  <c r="F102" i="55"/>
  <c r="D102" i="55"/>
  <c r="B102" i="55"/>
  <c r="M102" i="55"/>
  <c r="K102" i="55"/>
  <c r="I102" i="55"/>
  <c r="G102" i="55"/>
  <c r="E102" i="55"/>
  <c r="C102" i="55"/>
  <c r="H56" i="71"/>
  <c r="I56" i="71"/>
  <c r="J56" i="71" s="1"/>
  <c r="F57" i="71" s="1"/>
  <c r="G56" i="71"/>
  <c r="E59" i="71"/>
  <c r="C59" i="71"/>
  <c r="D59" i="71"/>
  <c r="B60" i="71"/>
  <c r="L19" i="55"/>
  <c r="M19" i="55" s="1"/>
  <c r="M26" i="65"/>
  <c r="D26" i="65"/>
  <c r="H26" i="65"/>
  <c r="L26" i="65"/>
  <c r="G26" i="65"/>
  <c r="K26" i="65"/>
  <c r="F26" i="65"/>
  <c r="J26" i="65"/>
  <c r="N26" i="65"/>
  <c r="E37" i="28" s="1"/>
  <c r="E26" i="65"/>
  <c r="I26" i="65"/>
  <c r="D41" i="55"/>
  <c r="E41" i="55" s="1"/>
  <c r="D19" i="55"/>
  <c r="H19" i="55"/>
  <c r="I19" i="55" s="1"/>
  <c r="AU221" i="55" l="1"/>
  <c r="AU220" i="55" s="1"/>
  <c r="M23" i="65" s="1"/>
  <c r="AT117" i="55"/>
  <c r="AU117" i="55"/>
  <c r="AS221" i="55"/>
  <c r="AS220" i="55" s="1"/>
  <c r="K23" i="65" s="1"/>
  <c r="AR117" i="55"/>
  <c r="AR221" i="55"/>
  <c r="AR220" i="55" s="1"/>
  <c r="J23" i="65" s="1"/>
  <c r="AQ117" i="55"/>
  <c r="AT221" i="55"/>
  <c r="AT220" i="55" s="1"/>
  <c r="L23" i="65" s="1"/>
  <c r="AS117" i="55"/>
  <c r="AP221" i="55"/>
  <c r="AP220" i="55" s="1"/>
  <c r="H23" i="65" s="1"/>
  <c r="AO117" i="55"/>
  <c r="AU213" i="55"/>
  <c r="AU212" i="55" s="1"/>
  <c r="M21" i="65" s="1"/>
  <c r="AT109" i="55"/>
  <c r="AU109" i="55"/>
  <c r="AS213" i="55"/>
  <c r="AS212" i="55" s="1"/>
  <c r="K21" i="65" s="1"/>
  <c r="AR109" i="55"/>
  <c r="AR213" i="55"/>
  <c r="AR212" i="55" s="1"/>
  <c r="J21" i="65" s="1"/>
  <c r="AQ109" i="55"/>
  <c r="AT213" i="55"/>
  <c r="AT212" i="55" s="1"/>
  <c r="L21" i="65" s="1"/>
  <c r="AS109" i="55"/>
  <c r="AP213" i="55"/>
  <c r="AP212" i="55" s="1"/>
  <c r="H21" i="65" s="1"/>
  <c r="AO109" i="55"/>
  <c r="AC221" i="55"/>
  <c r="AC220" i="55" s="1"/>
  <c r="L23" i="64" s="1"/>
  <c r="AB117" i="55"/>
  <c r="AD221" i="55"/>
  <c r="AD220" i="55" s="1"/>
  <c r="M23" i="64" s="1"/>
  <c r="AC117" i="55"/>
  <c r="AA117" i="55"/>
  <c r="AB221" i="55"/>
  <c r="AB220" i="55" s="1"/>
  <c r="K23" i="64" s="1"/>
  <c r="U221" i="55"/>
  <c r="U220" i="55" s="1"/>
  <c r="D23" i="64" s="1"/>
  <c r="T117" i="55"/>
  <c r="AD117" i="55"/>
  <c r="Y221" i="55"/>
  <c r="Y220" i="55" s="1"/>
  <c r="H23" i="64" s="1"/>
  <c r="X117" i="55"/>
  <c r="AB109" i="55"/>
  <c r="AC213" i="55"/>
  <c r="AC212" i="55" s="1"/>
  <c r="L21" i="64" s="1"/>
  <c r="AD213" i="55"/>
  <c r="AD212" i="55" s="1"/>
  <c r="M21" i="64" s="1"/>
  <c r="AC109" i="55"/>
  <c r="AB213" i="55"/>
  <c r="AB212" i="55" s="1"/>
  <c r="K21" i="64" s="1"/>
  <c r="AA109" i="55"/>
  <c r="U213" i="55"/>
  <c r="U212" i="55" s="1"/>
  <c r="D21" i="64" s="1"/>
  <c r="T109" i="55"/>
  <c r="AD109" i="55"/>
  <c r="Y213" i="55"/>
  <c r="Y212" i="55" s="1"/>
  <c r="H21" i="64" s="1"/>
  <c r="X109" i="55"/>
  <c r="C214" i="55"/>
  <c r="N214" i="55" s="1"/>
  <c r="N111" i="55"/>
  <c r="J217" i="55"/>
  <c r="J216" i="55" s="1"/>
  <c r="K22" i="34" s="1"/>
  <c r="I113" i="55"/>
  <c r="E217" i="55"/>
  <c r="E216" i="55" s="1"/>
  <c r="F22" i="34" s="1"/>
  <c r="D113" i="55"/>
  <c r="L113" i="55"/>
  <c r="M217" i="55"/>
  <c r="M216" i="55" s="1"/>
  <c r="N22" i="34" s="1"/>
  <c r="H217" i="55"/>
  <c r="H216" i="55" s="1"/>
  <c r="I22" i="34" s="1"/>
  <c r="G113" i="55"/>
  <c r="N114" i="55"/>
  <c r="B113" i="55"/>
  <c r="C217" i="55"/>
  <c r="J113" i="55"/>
  <c r="K217" i="55"/>
  <c r="K216" i="55" s="1"/>
  <c r="L22" i="34" s="1"/>
  <c r="C219" i="55"/>
  <c r="N219" i="55" s="1"/>
  <c r="N116" i="55"/>
  <c r="C222" i="55"/>
  <c r="N222" i="55" s="1"/>
  <c r="N119" i="55"/>
  <c r="C224" i="55"/>
  <c r="N224" i="55" s="1"/>
  <c r="N121" i="55"/>
  <c r="C226" i="55"/>
  <c r="N226" i="55" s="1"/>
  <c r="N123" i="55"/>
  <c r="C228" i="55"/>
  <c r="N228" i="55" s="1"/>
  <c r="N125" i="55"/>
  <c r="N127" i="55"/>
  <c r="C230" i="55"/>
  <c r="N230" i="55" s="1"/>
  <c r="N129" i="55"/>
  <c r="B232" i="55"/>
  <c r="C234" i="55"/>
  <c r="N131" i="55"/>
  <c r="AU201" i="55"/>
  <c r="AU200" i="55" s="1"/>
  <c r="AT97" i="55"/>
  <c r="AS201" i="55"/>
  <c r="AS200" i="55" s="1"/>
  <c r="AR97" i="55"/>
  <c r="AR201" i="55"/>
  <c r="AR200" i="55" s="1"/>
  <c r="AQ97" i="55"/>
  <c r="AT201" i="55"/>
  <c r="AT200" i="55" s="1"/>
  <c r="AS97" i="55"/>
  <c r="AP201" i="55"/>
  <c r="AP200" i="55" s="1"/>
  <c r="AO97" i="55"/>
  <c r="AC195" i="55"/>
  <c r="AC194" i="55" s="1"/>
  <c r="AB91" i="55"/>
  <c r="AC91" i="55"/>
  <c r="AD195" i="55"/>
  <c r="AD194" i="55" s="1"/>
  <c r="AA91" i="55"/>
  <c r="AB195" i="55"/>
  <c r="AB194" i="55" s="1"/>
  <c r="U195" i="55"/>
  <c r="U194" i="55" s="1"/>
  <c r="T91" i="55"/>
  <c r="Y195" i="55"/>
  <c r="Y194" i="55" s="1"/>
  <c r="X91" i="55"/>
  <c r="C197" i="55"/>
  <c r="N197" i="55" s="1"/>
  <c r="N94" i="55"/>
  <c r="C202" i="55"/>
  <c r="N202" i="55" s="1"/>
  <c r="N99" i="55"/>
  <c r="AJ232" i="55"/>
  <c r="AV129" i="55"/>
  <c r="AK230" i="55"/>
  <c r="AV230" i="55" s="1"/>
  <c r="AV127" i="55"/>
  <c r="AK228" i="55"/>
  <c r="AV228" i="55" s="1"/>
  <c r="AV125" i="55"/>
  <c r="AK226" i="55"/>
  <c r="AV226" i="55" s="1"/>
  <c r="AV123" i="55"/>
  <c r="AK224" i="55"/>
  <c r="AV224" i="55" s="1"/>
  <c r="AV121" i="55"/>
  <c r="AK222" i="55"/>
  <c r="AV222" i="55" s="1"/>
  <c r="AV119" i="55"/>
  <c r="AK219" i="55"/>
  <c r="AV219" i="55" s="1"/>
  <c r="AV116" i="55"/>
  <c r="AL217" i="55"/>
  <c r="AL216" i="55" s="1"/>
  <c r="D22" i="65" s="1"/>
  <c r="AK113" i="55"/>
  <c r="AN217" i="55"/>
  <c r="AN216" i="55" s="1"/>
  <c r="F22" i="65" s="1"/>
  <c r="AM113" i="55"/>
  <c r="AK217" i="55"/>
  <c r="AJ113" i="55"/>
  <c r="AV114" i="55"/>
  <c r="AO217" i="55"/>
  <c r="AO216" i="55" s="1"/>
  <c r="G22" i="65" s="1"/>
  <c r="AN113" i="55"/>
  <c r="AQ217" i="55"/>
  <c r="AQ216" i="55" s="1"/>
  <c r="I22" i="65" s="1"/>
  <c r="AP113" i="55"/>
  <c r="AM217" i="55"/>
  <c r="AM216" i="55" s="1"/>
  <c r="E22" i="65" s="1"/>
  <c r="AL113" i="55"/>
  <c r="AK214" i="55"/>
  <c r="AV214" i="55" s="1"/>
  <c r="AV111" i="55"/>
  <c r="T234" i="55"/>
  <c r="AE131" i="55"/>
  <c r="S232" i="55"/>
  <c r="AE129" i="55"/>
  <c r="T230" i="55"/>
  <c r="AE230" i="55" s="1"/>
  <c r="AE127" i="55"/>
  <c r="T228" i="55"/>
  <c r="AE228" i="55" s="1"/>
  <c r="AE125" i="55"/>
  <c r="T226" i="55"/>
  <c r="AE226" i="55" s="1"/>
  <c r="AE123" i="55"/>
  <c r="T224" i="55"/>
  <c r="AE224" i="55" s="1"/>
  <c r="AE121" i="55"/>
  <c r="T222" i="55"/>
  <c r="AE222" i="55" s="1"/>
  <c r="AE119" i="55"/>
  <c r="T219" i="55"/>
  <c r="AE219" i="55" s="1"/>
  <c r="AE116" i="55"/>
  <c r="W217" i="55"/>
  <c r="W216" i="55" s="1"/>
  <c r="F22" i="64" s="1"/>
  <c r="V113" i="55"/>
  <c r="X217" i="55"/>
  <c r="X216" i="55" s="1"/>
  <c r="G22" i="64" s="1"/>
  <c r="W113" i="55"/>
  <c r="T217" i="55"/>
  <c r="AE114" i="55"/>
  <c r="S113" i="55"/>
  <c r="Z217" i="55"/>
  <c r="Z216" i="55" s="1"/>
  <c r="I22" i="64" s="1"/>
  <c r="Y113" i="55"/>
  <c r="AA217" i="55"/>
  <c r="AA216" i="55" s="1"/>
  <c r="J22" i="64" s="1"/>
  <c r="Z113" i="55"/>
  <c r="V217" i="55"/>
  <c r="V216" i="55" s="1"/>
  <c r="E22" i="64" s="1"/>
  <c r="U113" i="55"/>
  <c r="T214" i="55"/>
  <c r="AE214" i="55" s="1"/>
  <c r="AE111" i="55"/>
  <c r="E109" i="55"/>
  <c r="F213" i="55"/>
  <c r="F212" i="55" s="1"/>
  <c r="G21" i="34" s="1"/>
  <c r="M109" i="55"/>
  <c r="H109" i="55"/>
  <c r="I213" i="55"/>
  <c r="I212" i="55" s="1"/>
  <c r="J21" i="34" s="1"/>
  <c r="C109" i="55"/>
  <c r="D213" i="55"/>
  <c r="D212" i="55" s="1"/>
  <c r="E21" i="34" s="1"/>
  <c r="K109" i="55"/>
  <c r="L213" i="55"/>
  <c r="L212" i="55" s="1"/>
  <c r="M21" i="34" s="1"/>
  <c r="F109" i="55"/>
  <c r="G213" i="55"/>
  <c r="G212" i="55" s="1"/>
  <c r="H21" i="34" s="1"/>
  <c r="F221" i="55"/>
  <c r="F220" i="55" s="1"/>
  <c r="G23" i="34" s="1"/>
  <c r="E117" i="55"/>
  <c r="M117" i="55"/>
  <c r="H117" i="55"/>
  <c r="I221" i="55"/>
  <c r="I220" i="55" s="1"/>
  <c r="J23" i="34" s="1"/>
  <c r="D221" i="55"/>
  <c r="D220" i="55" s="1"/>
  <c r="E23" i="34" s="1"/>
  <c r="C117" i="55"/>
  <c r="L221" i="55"/>
  <c r="L220" i="55" s="1"/>
  <c r="M23" i="34" s="1"/>
  <c r="K117" i="55"/>
  <c r="F117" i="55"/>
  <c r="G221" i="55"/>
  <c r="G220" i="55" s="1"/>
  <c r="H23" i="34" s="1"/>
  <c r="C225" i="55"/>
  <c r="N225" i="55" s="1"/>
  <c r="N122" i="55"/>
  <c r="AL195" i="55"/>
  <c r="AL194" i="55" s="1"/>
  <c r="AK91" i="55"/>
  <c r="AN195" i="55"/>
  <c r="AN194" i="55" s="1"/>
  <c r="AM91" i="55"/>
  <c r="AK195" i="55"/>
  <c r="AJ91" i="55"/>
  <c r="AV92" i="55"/>
  <c r="AO195" i="55"/>
  <c r="AO194" i="55" s="1"/>
  <c r="AN91" i="55"/>
  <c r="AQ195" i="55"/>
  <c r="AQ194" i="55" s="1"/>
  <c r="AP91" i="55"/>
  <c r="AM195" i="55"/>
  <c r="AM194" i="55" s="1"/>
  <c r="AL91" i="55"/>
  <c r="AK197" i="55"/>
  <c r="AV197" i="55" s="1"/>
  <c r="AV94" i="55"/>
  <c r="AK202" i="55"/>
  <c r="AV202" i="55" s="1"/>
  <c r="AV99" i="55"/>
  <c r="T196" i="55"/>
  <c r="AE196" i="55" s="1"/>
  <c r="AE93" i="55"/>
  <c r="W201" i="55"/>
  <c r="W200" i="55" s="1"/>
  <c r="V97" i="55"/>
  <c r="W97" i="55"/>
  <c r="X201" i="55"/>
  <c r="X200" i="55" s="1"/>
  <c r="S97" i="55"/>
  <c r="T201" i="55"/>
  <c r="AE98" i="55"/>
  <c r="Z201" i="55"/>
  <c r="Z200" i="55" s="1"/>
  <c r="Y97" i="55"/>
  <c r="AA201" i="55"/>
  <c r="AA200" i="55" s="1"/>
  <c r="Z97" i="55"/>
  <c r="V201" i="55"/>
  <c r="V200" i="55" s="1"/>
  <c r="U97" i="55"/>
  <c r="T203" i="55"/>
  <c r="AE203" i="55" s="1"/>
  <c r="AE100" i="55"/>
  <c r="F201" i="55"/>
  <c r="F200" i="55" s="1"/>
  <c r="E97" i="55"/>
  <c r="M97" i="55"/>
  <c r="I201" i="55"/>
  <c r="I200" i="55" s="1"/>
  <c r="H97" i="55"/>
  <c r="D201" i="55"/>
  <c r="D200" i="55" s="1"/>
  <c r="C97" i="55"/>
  <c r="L201" i="55"/>
  <c r="L200" i="55" s="1"/>
  <c r="K97" i="55"/>
  <c r="G201" i="55"/>
  <c r="G200" i="55" s="1"/>
  <c r="F97" i="55"/>
  <c r="F195" i="55"/>
  <c r="F194" i="55" s="1"/>
  <c r="E91" i="55"/>
  <c r="M195" i="55"/>
  <c r="M194" i="55" s="1"/>
  <c r="L91" i="55"/>
  <c r="C195" i="55"/>
  <c r="N92" i="55"/>
  <c r="B91" i="55"/>
  <c r="D195" i="55"/>
  <c r="D194" i="55" s="1"/>
  <c r="C91" i="55"/>
  <c r="I195" i="55"/>
  <c r="I194" i="55" s="1"/>
  <c r="H91" i="55"/>
  <c r="H105" i="55" s="1"/>
  <c r="E195" i="55"/>
  <c r="E194" i="55" s="1"/>
  <c r="D91" i="55"/>
  <c r="AJ233" i="55"/>
  <c r="AV130" i="55"/>
  <c r="AK231" i="55"/>
  <c r="AV231" i="55" s="1"/>
  <c r="AV128" i="55"/>
  <c r="AK229" i="55"/>
  <c r="AV229" i="55" s="1"/>
  <c r="AV126" i="55"/>
  <c r="AK227" i="55"/>
  <c r="AV227" i="55" s="1"/>
  <c r="AV124" i="55"/>
  <c r="AK225" i="55"/>
  <c r="AV225" i="55" s="1"/>
  <c r="AV122" i="55"/>
  <c r="AK223" i="55"/>
  <c r="AV223" i="55" s="1"/>
  <c r="AV120" i="55"/>
  <c r="AO221" i="55"/>
  <c r="AO220" i="55" s="1"/>
  <c r="G23" i="65" s="1"/>
  <c r="AN117" i="55"/>
  <c r="AQ221" i="55"/>
  <c r="AQ220" i="55" s="1"/>
  <c r="I23" i="65" s="1"/>
  <c r="AP117" i="55"/>
  <c r="AM221" i="55"/>
  <c r="AM220" i="55" s="1"/>
  <c r="E23" i="65" s="1"/>
  <c r="AL117" i="55"/>
  <c r="AL221" i="55"/>
  <c r="AL220" i="55" s="1"/>
  <c r="D23" i="65" s="1"/>
  <c r="AK117" i="55"/>
  <c r="AN221" i="55"/>
  <c r="AN220" i="55" s="1"/>
  <c r="F23" i="65" s="1"/>
  <c r="AM117" i="55"/>
  <c r="AK221" i="55"/>
  <c r="AJ117" i="55"/>
  <c r="AV118" i="55"/>
  <c r="AK218" i="55"/>
  <c r="AV218" i="55" s="1"/>
  <c r="AV115" i="55"/>
  <c r="AK215" i="55"/>
  <c r="AV215" i="55" s="1"/>
  <c r="AV112" i="55"/>
  <c r="AO213" i="55"/>
  <c r="AO212" i="55" s="1"/>
  <c r="G21" i="65" s="1"/>
  <c r="AN109" i="55"/>
  <c r="AQ213" i="55"/>
  <c r="AQ212" i="55" s="1"/>
  <c r="I21" i="65" s="1"/>
  <c r="AP109" i="55"/>
  <c r="AM213" i="55"/>
  <c r="AM212" i="55" s="1"/>
  <c r="E21" i="65" s="1"/>
  <c r="AL109" i="55"/>
  <c r="AL213" i="55"/>
  <c r="AL212" i="55" s="1"/>
  <c r="D21" i="65" s="1"/>
  <c r="AK109" i="55"/>
  <c r="AN213" i="55"/>
  <c r="AN212" i="55" s="1"/>
  <c r="F21" i="65" s="1"/>
  <c r="AM109" i="55"/>
  <c r="AK213" i="55"/>
  <c r="AJ109" i="55"/>
  <c r="AV110" i="55"/>
  <c r="S233" i="55"/>
  <c r="AE130" i="55"/>
  <c r="T231" i="55"/>
  <c r="AE231" i="55" s="1"/>
  <c r="AE128" i="55"/>
  <c r="T229" i="55"/>
  <c r="AE229" i="55" s="1"/>
  <c r="AE126" i="55"/>
  <c r="T227" i="55"/>
  <c r="AE227" i="55" s="1"/>
  <c r="AE124" i="55"/>
  <c r="T225" i="55"/>
  <c r="AE225" i="55" s="1"/>
  <c r="AE122" i="55"/>
  <c r="T223" i="55"/>
  <c r="AE223" i="55" s="1"/>
  <c r="AE120" i="55"/>
  <c r="W221" i="55"/>
  <c r="W220" i="55" s="1"/>
  <c r="F23" i="64" s="1"/>
  <c r="V117" i="55"/>
  <c r="X221" i="55"/>
  <c r="X220" i="55" s="1"/>
  <c r="G23" i="64" s="1"/>
  <c r="W117" i="55"/>
  <c r="T221" i="55"/>
  <c r="S117" i="55"/>
  <c r="AE118" i="55"/>
  <c r="Z221" i="55"/>
  <c r="Z220" i="55" s="1"/>
  <c r="I23" i="64" s="1"/>
  <c r="Y117" i="55"/>
  <c r="AA221" i="55"/>
  <c r="AA220" i="55" s="1"/>
  <c r="J23" i="64" s="1"/>
  <c r="Z117" i="55"/>
  <c r="V221" i="55"/>
  <c r="V220" i="55" s="1"/>
  <c r="E23" i="64" s="1"/>
  <c r="U117" i="55"/>
  <c r="T218" i="55"/>
  <c r="AE218" i="55" s="1"/>
  <c r="AE115" i="55"/>
  <c r="T215" i="55"/>
  <c r="AE215" i="55" s="1"/>
  <c r="AE112" i="55"/>
  <c r="W213" i="55"/>
  <c r="W212" i="55" s="1"/>
  <c r="F21" i="64" s="1"/>
  <c r="V109" i="55"/>
  <c r="X213" i="55"/>
  <c r="X212" i="55" s="1"/>
  <c r="G21" i="64" s="1"/>
  <c r="W109" i="55"/>
  <c r="T213" i="55"/>
  <c r="AE110" i="55"/>
  <c r="S109" i="55"/>
  <c r="Z213" i="55"/>
  <c r="Z212" i="55" s="1"/>
  <c r="I21" i="64" s="1"/>
  <c r="Y109" i="55"/>
  <c r="AA213" i="55"/>
  <c r="AA212" i="55" s="1"/>
  <c r="J21" i="64" s="1"/>
  <c r="Z109" i="55"/>
  <c r="V213" i="55"/>
  <c r="V212" i="55" s="1"/>
  <c r="E21" i="64" s="1"/>
  <c r="U109" i="55"/>
  <c r="F217" i="55"/>
  <c r="F216" i="55" s="1"/>
  <c r="G22" i="34" s="1"/>
  <c r="E113" i="55"/>
  <c r="H113" i="55"/>
  <c r="I217" i="55"/>
  <c r="I216" i="55" s="1"/>
  <c r="J22" i="34" s="1"/>
  <c r="D217" i="55"/>
  <c r="D216" i="55" s="1"/>
  <c r="E22" i="34" s="1"/>
  <c r="C113" i="55"/>
  <c r="L217" i="55"/>
  <c r="L216" i="55" s="1"/>
  <c r="M22" i="34" s="1"/>
  <c r="K113" i="55"/>
  <c r="F113" i="55"/>
  <c r="G217" i="55"/>
  <c r="G216" i="55" s="1"/>
  <c r="H22" i="34" s="1"/>
  <c r="AK196" i="55"/>
  <c r="AV196" i="55" s="1"/>
  <c r="AV93" i="55"/>
  <c r="AO201" i="55"/>
  <c r="AO200" i="55" s="1"/>
  <c r="AN97" i="55"/>
  <c r="AQ201" i="55"/>
  <c r="AQ200" i="55" s="1"/>
  <c r="AP97" i="55"/>
  <c r="AP105" i="55" s="1"/>
  <c r="AM201" i="55"/>
  <c r="AM200" i="55" s="1"/>
  <c r="AL97" i="55"/>
  <c r="AL105" i="55" s="1"/>
  <c r="AL201" i="55"/>
  <c r="AL200" i="55" s="1"/>
  <c r="AL204" i="55" s="1"/>
  <c r="D8" i="65" s="1"/>
  <c r="AK97" i="55"/>
  <c r="AK101" i="55" s="1"/>
  <c r="AN201" i="55"/>
  <c r="AN200" i="55" s="1"/>
  <c r="AN204" i="55" s="1"/>
  <c r="F8" i="65" s="1"/>
  <c r="AM97" i="55"/>
  <c r="AM101" i="55" s="1"/>
  <c r="AK201" i="55"/>
  <c r="AJ97" i="55"/>
  <c r="AV98" i="55"/>
  <c r="AK203" i="55"/>
  <c r="AV203" i="55" s="1"/>
  <c r="AV100" i="55"/>
  <c r="W195" i="55"/>
  <c r="W194" i="55" s="1"/>
  <c r="V91" i="55"/>
  <c r="V105" i="55" s="1"/>
  <c r="W91" i="55"/>
  <c r="X195" i="55"/>
  <c r="X194" i="55" s="1"/>
  <c r="S91" i="55"/>
  <c r="S105" i="55" s="1"/>
  <c r="T195" i="55"/>
  <c r="AE92" i="55"/>
  <c r="Z195" i="55"/>
  <c r="Z194" i="55" s="1"/>
  <c r="Z204" i="55" s="1"/>
  <c r="I8" i="64" s="1"/>
  <c r="Y91" i="55"/>
  <c r="Y105" i="55" s="1"/>
  <c r="AA195" i="55"/>
  <c r="AA194" i="55" s="1"/>
  <c r="Z91" i="55"/>
  <c r="Z105" i="55" s="1"/>
  <c r="U91" i="55"/>
  <c r="V195" i="55"/>
  <c r="V194" i="55" s="1"/>
  <c r="T197" i="55"/>
  <c r="AE197" i="55" s="1"/>
  <c r="AE94" i="55"/>
  <c r="T202" i="55"/>
  <c r="AE202" i="55" s="1"/>
  <c r="AE99" i="55"/>
  <c r="AK234" i="55"/>
  <c r="AV234" i="55" s="1"/>
  <c r="AV131" i="55"/>
  <c r="AR217" i="55"/>
  <c r="AR216" i="55" s="1"/>
  <c r="J22" i="65" s="1"/>
  <c r="AQ113" i="55"/>
  <c r="AT217" i="55"/>
  <c r="AT216" i="55" s="1"/>
  <c r="L22" i="65" s="1"/>
  <c r="AS113" i="55"/>
  <c r="AP217" i="55"/>
  <c r="AP216" i="55" s="1"/>
  <c r="H22" i="65" s="1"/>
  <c r="AO113" i="55"/>
  <c r="AU217" i="55"/>
  <c r="AU216" i="55" s="1"/>
  <c r="M22" i="65" s="1"/>
  <c r="AT113" i="55"/>
  <c r="AU113" i="55"/>
  <c r="AS217" i="55"/>
  <c r="AS216" i="55" s="1"/>
  <c r="K22" i="65" s="1"/>
  <c r="AR113" i="55"/>
  <c r="AC217" i="55"/>
  <c r="AC216" i="55" s="1"/>
  <c r="L22" i="64" s="1"/>
  <c r="AB113" i="55"/>
  <c r="AD217" i="55"/>
  <c r="AD216" i="55" s="1"/>
  <c r="M22" i="64" s="1"/>
  <c r="AC113" i="55"/>
  <c r="AB217" i="55"/>
  <c r="AB216" i="55" s="1"/>
  <c r="K22" i="64" s="1"/>
  <c r="AA113" i="55"/>
  <c r="U217" i="55"/>
  <c r="U216" i="55" s="1"/>
  <c r="D22" i="64" s="1"/>
  <c r="T113" i="55"/>
  <c r="AD113" i="55"/>
  <c r="Y217" i="55"/>
  <c r="Y216" i="55" s="1"/>
  <c r="H22" i="64" s="1"/>
  <c r="X113" i="55"/>
  <c r="I109" i="55"/>
  <c r="J213" i="55"/>
  <c r="J212" i="55" s="1"/>
  <c r="K21" i="34" s="1"/>
  <c r="E213" i="55"/>
  <c r="E212" i="55" s="1"/>
  <c r="F21" i="34" s="1"/>
  <c r="D109" i="55"/>
  <c r="L109" i="55"/>
  <c r="M213" i="55"/>
  <c r="M212" i="55" s="1"/>
  <c r="N21" i="34" s="1"/>
  <c r="G109" i="55"/>
  <c r="H213" i="55"/>
  <c r="H212" i="55" s="1"/>
  <c r="I21" i="34" s="1"/>
  <c r="B109" i="55"/>
  <c r="C213" i="55"/>
  <c r="N110" i="55"/>
  <c r="J109" i="55"/>
  <c r="K213" i="55"/>
  <c r="K212" i="55" s="1"/>
  <c r="L21" i="34" s="1"/>
  <c r="C215" i="55"/>
  <c r="N215" i="55" s="1"/>
  <c r="N112" i="55"/>
  <c r="C218" i="55"/>
  <c r="N218" i="55" s="1"/>
  <c r="N115" i="55"/>
  <c r="J221" i="55"/>
  <c r="J220" i="55" s="1"/>
  <c r="K23" i="34" s="1"/>
  <c r="I117" i="55"/>
  <c r="D117" i="55"/>
  <c r="E221" i="55"/>
  <c r="E220" i="55" s="1"/>
  <c r="F23" i="34" s="1"/>
  <c r="L117" i="55"/>
  <c r="M221" i="55"/>
  <c r="M220" i="55" s="1"/>
  <c r="N23" i="34" s="1"/>
  <c r="H221" i="55"/>
  <c r="H220" i="55" s="1"/>
  <c r="I23" i="34" s="1"/>
  <c r="G117" i="55"/>
  <c r="N118" i="55"/>
  <c r="B117" i="55"/>
  <c r="C221" i="55"/>
  <c r="J117" i="55"/>
  <c r="K221" i="55"/>
  <c r="K220" i="55" s="1"/>
  <c r="L23" i="34" s="1"/>
  <c r="C223" i="55"/>
  <c r="N223" i="55" s="1"/>
  <c r="N120" i="55"/>
  <c r="C227" i="55"/>
  <c r="N227" i="55" s="1"/>
  <c r="N124" i="55"/>
  <c r="C229" i="55"/>
  <c r="N229" i="55" s="1"/>
  <c r="N126" i="55"/>
  <c r="C231" i="55"/>
  <c r="N231" i="55" s="1"/>
  <c r="N128" i="55"/>
  <c r="B233" i="55"/>
  <c r="N130" i="55"/>
  <c r="AR195" i="55"/>
  <c r="AR194" i="55" s="1"/>
  <c r="AQ91" i="55"/>
  <c r="AQ105" i="55" s="1"/>
  <c r="AT195" i="55"/>
  <c r="AT194" i="55" s="1"/>
  <c r="AS91" i="55"/>
  <c r="AP195" i="55"/>
  <c r="AP194" i="55" s="1"/>
  <c r="AO91" i="55"/>
  <c r="AU195" i="55"/>
  <c r="AU194" i="55" s="1"/>
  <c r="AT91" i="55"/>
  <c r="AT105" i="55" s="1"/>
  <c r="AU91" i="55"/>
  <c r="AU105" i="55" s="1"/>
  <c r="AS195" i="55"/>
  <c r="AS194" i="55" s="1"/>
  <c r="AR91" i="55"/>
  <c r="AC201" i="55"/>
  <c r="AC200" i="55" s="1"/>
  <c r="AC204" i="55" s="1"/>
  <c r="L8" i="64" s="1"/>
  <c r="AB97" i="55"/>
  <c r="AD201" i="55"/>
  <c r="AD200" i="55" s="1"/>
  <c r="AC97" i="55"/>
  <c r="AC101" i="55" s="1"/>
  <c r="AA97" i="55"/>
  <c r="AA101" i="55" s="1"/>
  <c r="AB201" i="55"/>
  <c r="AB200" i="55" s="1"/>
  <c r="U201" i="55"/>
  <c r="U200" i="55" s="1"/>
  <c r="U204" i="55" s="1"/>
  <c r="D8" i="64" s="1"/>
  <c r="T97" i="55"/>
  <c r="AD97" i="55"/>
  <c r="AD101" i="55" s="1"/>
  <c r="Y201" i="55"/>
  <c r="Y200" i="55" s="1"/>
  <c r="Y204" i="55" s="1"/>
  <c r="H8" i="64" s="1"/>
  <c r="X97" i="55"/>
  <c r="C196" i="55"/>
  <c r="N196" i="55" s="1"/>
  <c r="N93" i="55"/>
  <c r="J201" i="55"/>
  <c r="J200" i="55" s="1"/>
  <c r="I97" i="55"/>
  <c r="E201" i="55"/>
  <c r="E200" i="55" s="1"/>
  <c r="E204" i="55" s="1"/>
  <c r="F8" i="34" s="1"/>
  <c r="D97" i="55"/>
  <c r="M201" i="55"/>
  <c r="M200" i="55" s="1"/>
  <c r="L97" i="55"/>
  <c r="H201" i="55"/>
  <c r="H200" i="55" s="1"/>
  <c r="G97" i="55"/>
  <c r="C201" i="55"/>
  <c r="N98" i="55"/>
  <c r="B97" i="55"/>
  <c r="K201" i="55"/>
  <c r="K200" i="55" s="1"/>
  <c r="J97" i="55"/>
  <c r="C203" i="55"/>
  <c r="N203" i="55" s="1"/>
  <c r="N100" i="55"/>
  <c r="G195" i="55"/>
  <c r="G194" i="55" s="1"/>
  <c r="F91" i="55"/>
  <c r="F105" i="55" s="1"/>
  <c r="L195" i="55"/>
  <c r="L194" i="55" s="1"/>
  <c r="K91" i="55"/>
  <c r="K105" i="55" s="1"/>
  <c r="H195" i="55"/>
  <c r="H194" i="55" s="1"/>
  <c r="G91" i="55"/>
  <c r="J195" i="55"/>
  <c r="J194" i="55" s="1"/>
  <c r="I91" i="55"/>
  <c r="M91" i="55"/>
  <c r="K195" i="55"/>
  <c r="K194" i="55" s="1"/>
  <c r="J91" i="55"/>
  <c r="D235" i="55"/>
  <c r="H235" i="55"/>
  <c r="L235" i="55"/>
  <c r="N132" i="55"/>
  <c r="C235" i="55"/>
  <c r="G235" i="55"/>
  <c r="K235" i="55"/>
  <c r="F235" i="55"/>
  <c r="J235" i="55"/>
  <c r="E235" i="55"/>
  <c r="I235" i="55"/>
  <c r="M235" i="55"/>
  <c r="AQ235" i="55"/>
  <c r="AK235" i="55"/>
  <c r="AV132" i="55"/>
  <c r="AL235" i="55"/>
  <c r="AR235" i="55"/>
  <c r="AP235" i="55"/>
  <c r="AN235" i="55"/>
  <c r="AT235" i="55"/>
  <c r="AM235" i="55"/>
  <c r="AO235" i="55"/>
  <c r="AU235" i="55"/>
  <c r="AS235" i="55"/>
  <c r="Z235" i="55"/>
  <c r="Y235" i="55"/>
  <c r="X235" i="55"/>
  <c r="AD235" i="55"/>
  <c r="V235" i="55"/>
  <c r="W235" i="55"/>
  <c r="AC235" i="55"/>
  <c r="AB235" i="55"/>
  <c r="U235" i="55"/>
  <c r="AA235" i="55"/>
  <c r="T235" i="55"/>
  <c r="AE132" i="55"/>
  <c r="AL205" i="55"/>
  <c r="D9" i="65" s="1"/>
  <c r="AP205" i="55"/>
  <c r="H9" i="65" s="1"/>
  <c r="AT205" i="55"/>
  <c r="L9" i="65" s="1"/>
  <c r="AK205" i="55"/>
  <c r="AV102" i="55"/>
  <c r="AO205" i="55"/>
  <c r="G9" i="65" s="1"/>
  <c r="AN105" i="55"/>
  <c r="AS205" i="55"/>
  <c r="K9" i="65" s="1"/>
  <c r="AN205" i="55"/>
  <c r="F9" i="65" s="1"/>
  <c r="AR205" i="55"/>
  <c r="J9" i="65" s="1"/>
  <c r="AM205" i="55"/>
  <c r="E9" i="65" s="1"/>
  <c r="AQ205" i="55"/>
  <c r="I9" i="65" s="1"/>
  <c r="AU205" i="55"/>
  <c r="M9" i="65" s="1"/>
  <c r="U205" i="55"/>
  <c r="D9" i="64" s="1"/>
  <c r="Y205" i="55"/>
  <c r="H9" i="64" s="1"/>
  <c r="X105" i="55"/>
  <c r="AC205" i="55"/>
  <c r="L9" i="64" s="1"/>
  <c r="T205" i="55"/>
  <c r="AE102" i="55"/>
  <c r="X205" i="55"/>
  <c r="G9" i="64" s="1"/>
  <c r="W105" i="55"/>
  <c r="AB205" i="55"/>
  <c r="K9" i="64" s="1"/>
  <c r="AA105" i="55"/>
  <c r="W205" i="55"/>
  <c r="F9" i="64" s="1"/>
  <c r="AA205" i="55"/>
  <c r="J9" i="64" s="1"/>
  <c r="V205" i="55"/>
  <c r="E9" i="64" s="1"/>
  <c r="Z205" i="55"/>
  <c r="I9" i="64" s="1"/>
  <c r="AD205" i="55"/>
  <c r="M9" i="64" s="1"/>
  <c r="D205" i="55"/>
  <c r="E9" i="34" s="1"/>
  <c r="H205" i="55"/>
  <c r="I9" i="34" s="1"/>
  <c r="L205" i="55"/>
  <c r="M9" i="34" s="1"/>
  <c r="C205" i="55"/>
  <c r="N102" i="55"/>
  <c r="G205" i="55"/>
  <c r="H9" i="34" s="1"/>
  <c r="K205" i="55"/>
  <c r="L9" i="34" s="1"/>
  <c r="F205" i="55"/>
  <c r="G9" i="34" s="1"/>
  <c r="J205" i="55"/>
  <c r="K9" i="34" s="1"/>
  <c r="E205" i="55"/>
  <c r="F9" i="34" s="1"/>
  <c r="I205" i="55"/>
  <c r="J9" i="34" s="1"/>
  <c r="M205" i="55"/>
  <c r="N9" i="34" s="1"/>
  <c r="L105" i="55"/>
  <c r="H57" i="71"/>
  <c r="I57" i="71"/>
  <c r="J57" i="71" s="1"/>
  <c r="F58" i="71" s="1"/>
  <c r="D60" i="71"/>
  <c r="E60" i="71"/>
  <c r="C60" i="71"/>
  <c r="B61" i="71"/>
  <c r="G57" i="71"/>
  <c r="E19" i="55"/>
  <c r="F34" i="59"/>
  <c r="F37" i="59" s="1"/>
  <c r="F28" i="59"/>
  <c r="F31" i="59" s="1"/>
  <c r="B76" i="59"/>
  <c r="I105" i="55" l="1"/>
  <c r="J105" i="55"/>
  <c r="D105" i="55"/>
  <c r="B105" i="55"/>
  <c r="I204" i="55"/>
  <c r="J8" i="34" s="1"/>
  <c r="E105" i="55"/>
  <c r="AJ105" i="55"/>
  <c r="AM105" i="55"/>
  <c r="AK105" i="55"/>
  <c r="K204" i="55"/>
  <c r="L8" i="34" s="1"/>
  <c r="D101" i="55"/>
  <c r="T101" i="55"/>
  <c r="AB204" i="55"/>
  <c r="K8" i="64" s="1"/>
  <c r="AB101" i="55"/>
  <c r="AR105" i="55"/>
  <c r="O218" i="55"/>
  <c r="O215" i="55"/>
  <c r="N109" i="55"/>
  <c r="U105" i="55"/>
  <c r="AW203" i="55"/>
  <c r="AM204" i="55"/>
  <c r="E8" i="65" s="1"/>
  <c r="AQ204" i="55"/>
  <c r="I8" i="65" s="1"/>
  <c r="AO204" i="55"/>
  <c r="G8" i="65" s="1"/>
  <c r="AF215" i="55"/>
  <c r="AF218" i="55"/>
  <c r="AF227" i="55"/>
  <c r="AF231" i="55"/>
  <c r="AV109" i="55"/>
  <c r="AW215" i="55"/>
  <c r="AW218" i="55"/>
  <c r="AF196" i="55"/>
  <c r="AW202" i="55"/>
  <c r="AW197" i="55"/>
  <c r="AF222" i="55"/>
  <c r="AF226" i="55"/>
  <c r="AF228" i="55"/>
  <c r="AF230" i="55"/>
  <c r="AW214" i="55"/>
  <c r="C101" i="55"/>
  <c r="H101" i="55"/>
  <c r="M101" i="55"/>
  <c r="F204" i="55"/>
  <c r="G8" i="34" s="1"/>
  <c r="O230" i="55"/>
  <c r="O214" i="55"/>
  <c r="G105" i="55"/>
  <c r="O203" i="55"/>
  <c r="J101" i="55"/>
  <c r="O196" i="55"/>
  <c r="O197" i="55"/>
  <c r="AO101" i="55"/>
  <c r="AS101" i="55"/>
  <c r="AQ101" i="55"/>
  <c r="AB105" i="55"/>
  <c r="T105" i="55"/>
  <c r="M204" i="55"/>
  <c r="N8" i="34" s="1"/>
  <c r="J204" i="55"/>
  <c r="K8" i="34" s="1"/>
  <c r="N97" i="55"/>
  <c r="B101" i="55"/>
  <c r="N201" i="55"/>
  <c r="O201" i="55" s="1"/>
  <c r="C200" i="55"/>
  <c r="H204" i="55"/>
  <c r="I8" i="34" s="1"/>
  <c r="C25" i="34"/>
  <c r="N233" i="55"/>
  <c r="O233" i="55" s="1"/>
  <c r="O25" i="34" s="1"/>
  <c r="N117" i="55"/>
  <c r="AE195" i="55"/>
  <c r="T194" i="55"/>
  <c r="AE194" i="55" s="1"/>
  <c r="AK200" i="55"/>
  <c r="AV201" i="55"/>
  <c r="AW201" i="55" s="1"/>
  <c r="T220" i="55"/>
  <c r="AE221" i="55"/>
  <c r="AF221" i="55" s="1"/>
  <c r="B25" i="64"/>
  <c r="AE233" i="55"/>
  <c r="AK220" i="55"/>
  <c r="AV221" i="55"/>
  <c r="AW221" i="55" s="1"/>
  <c r="B25" i="65"/>
  <c r="AV233" i="55"/>
  <c r="AW233" i="55" s="1"/>
  <c r="N25" i="65" s="1"/>
  <c r="F101" i="55"/>
  <c r="K101" i="55"/>
  <c r="AA204" i="55"/>
  <c r="J8" i="64" s="1"/>
  <c r="AE201" i="55"/>
  <c r="AF201" i="55" s="1"/>
  <c r="T200" i="55"/>
  <c r="X204" i="55"/>
  <c r="G8" i="64" s="1"/>
  <c r="V101" i="55"/>
  <c r="AK194" i="55"/>
  <c r="AV194" i="55" s="1"/>
  <c r="AV195" i="55"/>
  <c r="AW195" i="55" s="1"/>
  <c r="AK216" i="55"/>
  <c r="AV217" i="55"/>
  <c r="AW217" i="55" s="1"/>
  <c r="B24" i="65"/>
  <c r="AV232" i="55"/>
  <c r="AW232" i="55" s="1"/>
  <c r="N24" i="65" s="1"/>
  <c r="AJ239" i="55"/>
  <c r="AR101" i="55"/>
  <c r="AU101" i="55"/>
  <c r="AU204" i="55"/>
  <c r="M8" i="65" s="1"/>
  <c r="D26" i="34"/>
  <c r="N234" i="55"/>
  <c r="O234" i="55" s="1"/>
  <c r="O26" i="34" s="1"/>
  <c r="N113" i="55"/>
  <c r="M105" i="55"/>
  <c r="C105" i="55"/>
  <c r="AC105" i="55"/>
  <c r="AS105" i="55"/>
  <c r="AO105" i="55"/>
  <c r="G101" i="55"/>
  <c r="L101" i="55"/>
  <c r="I101" i="55"/>
  <c r="X101" i="55"/>
  <c r="AD204" i="55"/>
  <c r="M8" i="64" s="1"/>
  <c r="O231" i="55"/>
  <c r="O229" i="55"/>
  <c r="O227" i="55"/>
  <c r="O223" i="55"/>
  <c r="C220" i="55"/>
  <c r="N221" i="55"/>
  <c r="O221" i="55" s="1"/>
  <c r="N213" i="55"/>
  <c r="O213" i="55" s="1"/>
  <c r="C212" i="55"/>
  <c r="AW234" i="55"/>
  <c r="G204" i="55"/>
  <c r="H8" i="34" s="1"/>
  <c r="AF202" i="55"/>
  <c r="AF197" i="55"/>
  <c r="V204" i="55"/>
  <c r="E8" i="64" s="1"/>
  <c r="AF195" i="55"/>
  <c r="AE91" i="55"/>
  <c r="AV97" i="55"/>
  <c r="AJ101" i="55"/>
  <c r="AL101" i="55"/>
  <c r="AP101" i="55"/>
  <c r="AN101" i="55"/>
  <c r="AW196" i="55"/>
  <c r="AE109" i="55"/>
  <c r="T212" i="55"/>
  <c r="AE213" i="55"/>
  <c r="AF213" i="55" s="1"/>
  <c r="AE117" i="55"/>
  <c r="AF223" i="55"/>
  <c r="AF225" i="55"/>
  <c r="AF229" i="55"/>
  <c r="AF233" i="55"/>
  <c r="N25" i="64" s="1"/>
  <c r="AV213" i="55"/>
  <c r="AW213" i="55" s="1"/>
  <c r="AK212" i="55"/>
  <c r="AK239" i="55" s="1"/>
  <c r="AV117" i="55"/>
  <c r="AW223" i="55"/>
  <c r="AW225" i="55"/>
  <c r="AW227" i="55"/>
  <c r="AW229" i="55"/>
  <c r="AW231" i="55"/>
  <c r="N91" i="55"/>
  <c r="N195" i="55"/>
  <c r="O195" i="55" s="1"/>
  <c r="C194" i="55"/>
  <c r="N194" i="55" s="1"/>
  <c r="L204" i="55"/>
  <c r="M8" i="34" s="1"/>
  <c r="D204" i="55"/>
  <c r="E8" i="34" s="1"/>
  <c r="E101" i="55"/>
  <c r="AF203" i="55"/>
  <c r="U101" i="55"/>
  <c r="Z101" i="55"/>
  <c r="Y101" i="55"/>
  <c r="AE97" i="55"/>
  <c r="S101" i="55"/>
  <c r="W101" i="55"/>
  <c r="W204" i="55"/>
  <c r="F8" i="64" s="1"/>
  <c r="AV91" i="55"/>
  <c r="O225" i="55"/>
  <c r="AF214" i="55"/>
  <c r="AE113" i="55"/>
  <c r="AE217" i="55"/>
  <c r="AF217" i="55" s="1"/>
  <c r="T216" i="55"/>
  <c r="AF219" i="55"/>
  <c r="AF224" i="55"/>
  <c r="B24" i="64"/>
  <c r="AE232" i="55"/>
  <c r="AF232" i="55" s="1"/>
  <c r="N24" i="64" s="1"/>
  <c r="S239" i="55"/>
  <c r="C26" i="64"/>
  <c r="AE234" i="55"/>
  <c r="AF234" i="55" s="1"/>
  <c r="N26" i="64" s="1"/>
  <c r="AV113" i="55"/>
  <c r="AW219" i="55"/>
  <c r="AW222" i="55"/>
  <c r="AW224" i="55"/>
  <c r="AW226" i="55"/>
  <c r="AW228" i="55"/>
  <c r="AW230" i="55"/>
  <c r="O202" i="55"/>
  <c r="AP204" i="55"/>
  <c r="H8" i="65" s="1"/>
  <c r="AT204" i="55"/>
  <c r="L8" i="65" s="1"/>
  <c r="AR204" i="55"/>
  <c r="J8" i="65" s="1"/>
  <c r="AS204" i="55"/>
  <c r="K8" i="65" s="1"/>
  <c r="AT101" i="55"/>
  <c r="N232" i="55"/>
  <c r="O232" i="55" s="1"/>
  <c r="O24" i="34" s="1"/>
  <c r="C24" i="34"/>
  <c r="O228" i="55"/>
  <c r="O226" i="55"/>
  <c r="O224" i="55"/>
  <c r="O222" i="55"/>
  <c r="O219" i="55"/>
  <c r="C216" i="55"/>
  <c r="N217" i="55"/>
  <c r="O217" i="55" s="1"/>
  <c r="AD105" i="55"/>
  <c r="N27" i="34"/>
  <c r="J27" i="34"/>
  <c r="F27" i="34"/>
  <c r="K27" i="34"/>
  <c r="G27" i="34"/>
  <c r="L27" i="34"/>
  <c r="H27" i="34"/>
  <c r="D27" i="34"/>
  <c r="N235" i="55"/>
  <c r="O235" i="55" s="1"/>
  <c r="O27" i="34" s="1"/>
  <c r="B27" i="64" s="1"/>
  <c r="M27" i="34"/>
  <c r="I27" i="34"/>
  <c r="E27" i="34"/>
  <c r="K27" i="65"/>
  <c r="AS239" i="55"/>
  <c r="M27" i="65"/>
  <c r="AU239" i="55"/>
  <c r="G27" i="65"/>
  <c r="AO239" i="55"/>
  <c r="E27" i="65"/>
  <c r="AM239" i="55"/>
  <c r="L27" i="65"/>
  <c r="AT239" i="55"/>
  <c r="F27" i="65"/>
  <c r="AN239" i="55"/>
  <c r="H27" i="65"/>
  <c r="AP239" i="55"/>
  <c r="J27" i="65"/>
  <c r="AR239" i="55"/>
  <c r="D27" i="65"/>
  <c r="AL239" i="55"/>
  <c r="C27" i="65"/>
  <c r="AV235" i="55"/>
  <c r="AW235" i="55" s="1"/>
  <c r="N27" i="65" s="1"/>
  <c r="I27" i="65"/>
  <c r="AQ239" i="55"/>
  <c r="C27" i="64"/>
  <c r="AE235" i="55"/>
  <c r="T239" i="55"/>
  <c r="D27" i="64"/>
  <c r="U239" i="55"/>
  <c r="L27" i="64"/>
  <c r="AC239" i="55"/>
  <c r="E27" i="64"/>
  <c r="V239" i="55"/>
  <c r="M27" i="64"/>
  <c r="AD239" i="55"/>
  <c r="H27" i="64"/>
  <c r="Y239" i="55"/>
  <c r="I27" i="64"/>
  <c r="Z239" i="55"/>
  <c r="AF235" i="55"/>
  <c r="N27" i="64" s="1"/>
  <c r="B27" i="65" s="1"/>
  <c r="J27" i="64"/>
  <c r="AA239" i="55"/>
  <c r="K27" i="64"/>
  <c r="AB239" i="55"/>
  <c r="F27" i="64"/>
  <c r="W239" i="55"/>
  <c r="G27" i="64"/>
  <c r="X239" i="55"/>
  <c r="C9" i="65"/>
  <c r="AV205" i="55"/>
  <c r="AW205" i="55" s="1"/>
  <c r="N9" i="65" s="1"/>
  <c r="C9" i="64"/>
  <c r="AE205" i="55"/>
  <c r="AF205" i="55" s="1"/>
  <c r="N9" i="64" s="1"/>
  <c r="B9" i="65" s="1"/>
  <c r="D9" i="34"/>
  <c r="N205" i="55"/>
  <c r="O205" i="55" s="1"/>
  <c r="O9" i="34" s="1"/>
  <c r="B9" i="64" s="1"/>
  <c r="H58" i="71"/>
  <c r="I58" i="71"/>
  <c r="J58" i="71" s="1"/>
  <c r="F59" i="71" s="1"/>
  <c r="G58" i="71"/>
  <c r="E61" i="71"/>
  <c r="C61" i="71"/>
  <c r="D61" i="71"/>
  <c r="B62" i="71"/>
  <c r="E51" i="59"/>
  <c r="D82" i="59" s="1"/>
  <c r="C50" i="59"/>
  <c r="D50" i="59"/>
  <c r="C87" i="59" s="1"/>
  <c r="E38" i="63"/>
  <c r="E35" i="67" s="1"/>
  <c r="D38" i="63"/>
  <c r="D35" i="67" s="1"/>
  <c r="C38" i="63"/>
  <c r="C35" i="67" s="1"/>
  <c r="L43" i="58"/>
  <c r="Q8" i="58"/>
  <c r="T12" i="58" s="1"/>
  <c r="B26" i="64" l="1"/>
  <c r="C37" i="28"/>
  <c r="B26" i="65"/>
  <c r="D37" i="28"/>
  <c r="AW194" i="55"/>
  <c r="C22" i="64"/>
  <c r="AE216" i="55"/>
  <c r="AF216" i="55" s="1"/>
  <c r="N22" i="64" s="1"/>
  <c r="AE101" i="55"/>
  <c r="O194" i="55"/>
  <c r="C21" i="65"/>
  <c r="AV212" i="55"/>
  <c r="AW212" i="55" s="1"/>
  <c r="N21" i="65" s="1"/>
  <c r="N212" i="55"/>
  <c r="O212" i="55" s="1"/>
  <c r="O21" i="34" s="1"/>
  <c r="D21" i="34"/>
  <c r="C22" i="65"/>
  <c r="AV216" i="55"/>
  <c r="AW216" i="55" s="1"/>
  <c r="N22" i="65" s="1"/>
  <c r="AE200" i="55"/>
  <c r="AF200" i="55" s="1"/>
  <c r="T204" i="55"/>
  <c r="AK204" i="55"/>
  <c r="AV200" i="55"/>
  <c r="AW200" i="55" s="1"/>
  <c r="AF194" i="55"/>
  <c r="N200" i="55"/>
  <c r="C204" i="55"/>
  <c r="N101" i="55"/>
  <c r="N216" i="55"/>
  <c r="O216" i="55" s="1"/>
  <c r="O22" i="34" s="1"/>
  <c r="B22" i="64" s="1"/>
  <c r="D22" i="34"/>
  <c r="C21" i="64"/>
  <c r="AE212" i="55"/>
  <c r="AF212" i="55" s="1"/>
  <c r="N21" i="64" s="1"/>
  <c r="AV101" i="55"/>
  <c r="D23" i="34"/>
  <c r="N220" i="55"/>
  <c r="O220" i="55" s="1"/>
  <c r="O23" i="34" s="1"/>
  <c r="C23" i="65"/>
  <c r="AV220" i="55"/>
  <c r="AW220" i="55" s="1"/>
  <c r="N23" i="65" s="1"/>
  <c r="C23" i="64"/>
  <c r="AE220" i="55"/>
  <c r="AF220" i="55" s="1"/>
  <c r="N23" i="64" s="1"/>
  <c r="O200" i="55"/>
  <c r="AV239" i="55"/>
  <c r="AE239" i="55"/>
  <c r="D62" i="71"/>
  <c r="E62" i="71"/>
  <c r="C62" i="71"/>
  <c r="B63" i="71"/>
  <c r="G59" i="71"/>
  <c r="H59" i="71"/>
  <c r="I59" i="71"/>
  <c r="J59" i="71" s="1"/>
  <c r="F60" i="71" s="1"/>
  <c r="E52" i="59"/>
  <c r="E82" i="59" s="1"/>
  <c r="F40" i="59"/>
  <c r="E50" i="59"/>
  <c r="C33" i="28" s="1"/>
  <c r="C51" i="59"/>
  <c r="D33" i="28" s="1"/>
  <c r="T14" i="58"/>
  <c r="C8" i="65" l="1"/>
  <c r="AV204" i="55"/>
  <c r="AW204" i="55" s="1"/>
  <c r="N8" i="65" s="1"/>
  <c r="D8" i="34"/>
  <c r="N204" i="55"/>
  <c r="O204" i="55" s="1"/>
  <c r="O8" i="34" s="1"/>
  <c r="C8" i="64"/>
  <c r="AE204" i="55"/>
  <c r="AF204" i="55" s="1"/>
  <c r="N8" i="64" s="1"/>
  <c r="I60" i="71"/>
  <c r="J60" i="71" s="1"/>
  <c r="F61" i="71" s="1"/>
  <c r="H60" i="71"/>
  <c r="E63" i="71"/>
  <c r="C63" i="71"/>
  <c r="D63" i="71"/>
  <c r="B64" i="71"/>
  <c r="G60" i="71"/>
  <c r="F50" i="59"/>
  <c r="C82" i="59"/>
  <c r="C52" i="59"/>
  <c r="D51" i="59"/>
  <c r="F41" i="59"/>
  <c r="K57" i="58"/>
  <c r="N57" i="58" s="1"/>
  <c r="K87" i="58" s="1"/>
  <c r="I27" i="58"/>
  <c r="C57" i="58" s="1"/>
  <c r="I57" i="58" s="1"/>
  <c r="C87" i="58" s="1"/>
  <c r="I87" i="58" s="1"/>
  <c r="I28" i="58"/>
  <c r="C58" i="58" s="1"/>
  <c r="I58" i="58" s="1"/>
  <c r="C88" i="58" s="1"/>
  <c r="I88" i="58" s="1"/>
  <c r="I29" i="58"/>
  <c r="C59" i="58" s="1"/>
  <c r="I59" i="58" s="1"/>
  <c r="C89" i="58" s="1"/>
  <c r="I89" i="58" s="1"/>
  <c r="I30" i="58"/>
  <c r="C60" i="58" s="1"/>
  <c r="I60" i="58" s="1"/>
  <c r="C90" i="58" s="1"/>
  <c r="I90" i="58" s="1"/>
  <c r="L50" i="58"/>
  <c r="L51" i="58"/>
  <c r="C42" i="58"/>
  <c r="I42" i="58" s="1"/>
  <c r="C72" i="58" s="1"/>
  <c r="I72" i="58" s="1"/>
  <c r="M61" i="58"/>
  <c r="L61" i="58"/>
  <c r="H31" i="58"/>
  <c r="D31" i="58"/>
  <c r="C9" i="61" s="1"/>
  <c r="C31" i="58"/>
  <c r="C56" i="58"/>
  <c r="I56" i="58" s="1"/>
  <c r="H22" i="58"/>
  <c r="D22" i="58"/>
  <c r="C8" i="61" s="1"/>
  <c r="C22" i="58"/>
  <c r="I21" i="58"/>
  <c r="C51" i="58" s="1"/>
  <c r="I51" i="58" s="1"/>
  <c r="C81" i="58" s="1"/>
  <c r="I81" i="58" s="1"/>
  <c r="I20" i="58"/>
  <c r="C50" i="58" s="1"/>
  <c r="I50" i="58" s="1"/>
  <c r="C80" i="58" s="1"/>
  <c r="I80" i="58" s="1"/>
  <c r="I19" i="58"/>
  <c r="C49" i="58" s="1"/>
  <c r="I49" i="58" s="1"/>
  <c r="C79" i="58" s="1"/>
  <c r="I79" i="58" s="1"/>
  <c r="I18" i="58"/>
  <c r="C48" i="58" s="1"/>
  <c r="C14" i="58"/>
  <c r="C43" i="58"/>
  <c r="I43" i="58" s="1"/>
  <c r="C73" i="58" s="1"/>
  <c r="I73" i="58" s="1"/>
  <c r="C41" i="58"/>
  <c r="I41" i="58" s="1"/>
  <c r="C71" i="58" s="1"/>
  <c r="C40" i="58"/>
  <c r="I40" i="58" s="1"/>
  <c r="C70" i="58" s="1"/>
  <c r="I70" i="58" s="1"/>
  <c r="C39" i="58"/>
  <c r="I39" i="58" s="1"/>
  <c r="I8" i="58"/>
  <c r="C38" i="58" s="1"/>
  <c r="I38" i="58" s="1"/>
  <c r="C68" i="58" s="1"/>
  <c r="I68" i="58" s="1"/>
  <c r="C96" i="58" l="1"/>
  <c r="C86" i="58"/>
  <c r="I86" i="58" s="1"/>
  <c r="I91" i="58" s="1"/>
  <c r="I61" i="58"/>
  <c r="D10" i="28" s="1"/>
  <c r="D9" i="32" s="1"/>
  <c r="I48" i="58"/>
  <c r="C52" i="58"/>
  <c r="C69" i="58"/>
  <c r="I69" i="58" s="1"/>
  <c r="I44" i="58"/>
  <c r="E33" i="28"/>
  <c r="G61" i="71"/>
  <c r="D64" i="71"/>
  <c r="E64" i="71"/>
  <c r="C64" i="71"/>
  <c r="B65" i="71"/>
  <c r="H61" i="71"/>
  <c r="I61" i="71"/>
  <c r="J61" i="71" s="1"/>
  <c r="F62" i="71" s="1"/>
  <c r="H97" i="58"/>
  <c r="H98" i="58"/>
  <c r="F51" i="59"/>
  <c r="D87" i="59"/>
  <c r="D97" i="58"/>
  <c r="D98" i="58"/>
  <c r="D52" i="59"/>
  <c r="F42" i="59"/>
  <c r="L91" i="58"/>
  <c r="I71" i="58"/>
  <c r="C91" i="58"/>
  <c r="E10" i="28"/>
  <c r="E9" i="32" s="1"/>
  <c r="C44" i="58"/>
  <c r="C61" i="58"/>
  <c r="K58" i="58"/>
  <c r="N58" i="58" s="1"/>
  <c r="N21" i="58"/>
  <c r="K51" i="58" s="1"/>
  <c r="N51" i="58" s="1"/>
  <c r="I31" i="58"/>
  <c r="C10" i="28" s="1"/>
  <c r="C9" i="32" s="1"/>
  <c r="M31" i="58"/>
  <c r="N26" i="58"/>
  <c r="K56" i="58" s="1"/>
  <c r="N56" i="58" s="1"/>
  <c r="K86" i="58" s="1"/>
  <c r="N86" i="58" s="1"/>
  <c r="K59" i="58"/>
  <c r="N59" i="58" s="1"/>
  <c r="K60" i="58"/>
  <c r="N60" i="58" s="1"/>
  <c r="I22" i="58"/>
  <c r="N20" i="58"/>
  <c r="K50" i="58" s="1"/>
  <c r="N50" i="58" s="1"/>
  <c r="L48" i="58"/>
  <c r="I14" i="58"/>
  <c r="H14" i="58"/>
  <c r="H96" i="58" s="1"/>
  <c r="I96" i="58" l="1"/>
  <c r="I74" i="58"/>
  <c r="K80" i="58"/>
  <c r="N80" i="58" s="1"/>
  <c r="K90" i="58"/>
  <c r="N90" i="58" s="1"/>
  <c r="K88" i="58"/>
  <c r="N88" i="58" s="1"/>
  <c r="C78" i="58"/>
  <c r="I52" i="58"/>
  <c r="D8" i="28" s="1"/>
  <c r="D8" i="32" s="1"/>
  <c r="K89" i="58"/>
  <c r="N89" i="58" s="1"/>
  <c r="K81" i="58"/>
  <c r="N81" i="58" s="1"/>
  <c r="C74" i="58"/>
  <c r="H62" i="71"/>
  <c r="I62" i="71"/>
  <c r="J62" i="71" s="1"/>
  <c r="F63" i="71" s="1"/>
  <c r="G62" i="71"/>
  <c r="E65" i="71"/>
  <c r="C65" i="71"/>
  <c r="D65" i="71"/>
  <c r="B66" i="71"/>
  <c r="D6" i="28"/>
  <c r="I97" i="58"/>
  <c r="E6" i="28"/>
  <c r="C6" i="28"/>
  <c r="C7" i="32" s="1"/>
  <c r="M93" i="58"/>
  <c r="F52" i="59"/>
  <c r="E87" i="59"/>
  <c r="M63" i="58"/>
  <c r="C8" i="28"/>
  <c r="C8" i="32" s="1"/>
  <c r="C97" i="58"/>
  <c r="N19" i="58"/>
  <c r="K49" i="58" s="1"/>
  <c r="L49" i="58"/>
  <c r="L82" i="58" s="1"/>
  <c r="N61" i="58"/>
  <c r="D11" i="28" s="1"/>
  <c r="M22" i="58"/>
  <c r="N31" i="58"/>
  <c r="C11" i="28" s="1"/>
  <c r="L31" i="58"/>
  <c r="L40" i="58"/>
  <c r="L41" i="58"/>
  <c r="L38" i="58"/>
  <c r="L39" i="58"/>
  <c r="N18" i="58"/>
  <c r="L22" i="58"/>
  <c r="D22" i="63"/>
  <c r="D26" i="67" s="1"/>
  <c r="E22" i="63"/>
  <c r="E26" i="67" s="1"/>
  <c r="C22" i="63"/>
  <c r="C26" i="67" s="1"/>
  <c r="D34" i="63"/>
  <c r="E34" i="63"/>
  <c r="C34" i="63"/>
  <c r="D32" i="63"/>
  <c r="E32" i="63"/>
  <c r="C32" i="63"/>
  <c r="D26" i="63"/>
  <c r="D27" i="63" s="1"/>
  <c r="D28" i="67" s="1"/>
  <c r="E26" i="63"/>
  <c r="E27" i="63" s="1"/>
  <c r="E28" i="67" s="1"/>
  <c r="C26" i="63"/>
  <c r="D21" i="63"/>
  <c r="E21" i="63"/>
  <c r="C21" i="63"/>
  <c r="D20" i="63"/>
  <c r="E20" i="63"/>
  <c r="C20" i="63"/>
  <c r="D19" i="63"/>
  <c r="D20" i="67" s="1"/>
  <c r="E19" i="63"/>
  <c r="E20" i="67" s="1"/>
  <c r="C19" i="63"/>
  <c r="C20" i="67" s="1"/>
  <c r="J41" i="55"/>
  <c r="D81" i="55" s="1"/>
  <c r="F41" i="55"/>
  <c r="C81" i="55" s="1"/>
  <c r="B83" i="55"/>
  <c r="J45" i="55"/>
  <c r="F45" i="55"/>
  <c r="B45" i="55"/>
  <c r="J37" i="55"/>
  <c r="F37" i="55"/>
  <c r="C74" i="55" s="1"/>
  <c r="B37" i="55"/>
  <c r="B74" i="55" s="1"/>
  <c r="D11" i="63"/>
  <c r="D25" i="67" s="1"/>
  <c r="E11" i="63"/>
  <c r="E25" i="67" s="1"/>
  <c r="C11" i="63"/>
  <c r="C25" i="67" s="1"/>
  <c r="D10" i="63"/>
  <c r="D12" i="67" s="1"/>
  <c r="E10" i="63"/>
  <c r="E12" i="67" s="1"/>
  <c r="D9" i="63"/>
  <c r="D11" i="67" s="1"/>
  <c r="E9" i="63"/>
  <c r="E11" i="67" s="1"/>
  <c r="C9" i="63"/>
  <c r="C11" i="67" s="1"/>
  <c r="J25" i="55"/>
  <c r="F25" i="55"/>
  <c r="B25" i="55"/>
  <c r="E7" i="63"/>
  <c r="D7" i="63"/>
  <c r="C7" i="63"/>
  <c r="N91" i="58" l="1"/>
  <c r="E11" i="28" s="1"/>
  <c r="C82" i="58"/>
  <c r="C98" i="58" s="1"/>
  <c r="I78" i="58"/>
  <c r="B76" i="55"/>
  <c r="C16" i="28" s="1"/>
  <c r="B29" i="55"/>
  <c r="J29" i="55"/>
  <c r="F29" i="55"/>
  <c r="I63" i="71"/>
  <c r="J63" i="71" s="1"/>
  <c r="F64" i="71" s="1"/>
  <c r="H63" i="71"/>
  <c r="G63" i="71"/>
  <c r="D66" i="71"/>
  <c r="E66" i="71"/>
  <c r="C66" i="71"/>
  <c r="B67" i="71"/>
  <c r="E21" i="67"/>
  <c r="C80" i="55"/>
  <c r="C14" i="28"/>
  <c r="B84" i="55"/>
  <c r="C17" i="63" s="1"/>
  <c r="C16" i="67" s="1"/>
  <c r="D10" i="67"/>
  <c r="C33" i="63"/>
  <c r="C31" i="67" s="1"/>
  <c r="C37" i="67"/>
  <c r="C15" i="61" s="1"/>
  <c r="D33" i="63"/>
  <c r="D31" i="67" s="1"/>
  <c r="D37" i="67"/>
  <c r="D15" i="61" s="1"/>
  <c r="E35" i="63"/>
  <c r="E32" i="67"/>
  <c r="E38" i="67"/>
  <c r="E9" i="66" s="1"/>
  <c r="C10" i="67"/>
  <c r="C13" i="67" s="1"/>
  <c r="E10" i="67"/>
  <c r="E13" i="67" s="1"/>
  <c r="E33" i="63"/>
  <c r="E31" i="67" s="1"/>
  <c r="E33" i="67" s="1"/>
  <c r="E37" i="67"/>
  <c r="E15" i="61" s="1"/>
  <c r="C35" i="63"/>
  <c r="C32" i="67"/>
  <c r="C38" i="67"/>
  <c r="C9" i="66" s="1"/>
  <c r="D35" i="63"/>
  <c r="D32" i="67"/>
  <c r="D38" i="67"/>
  <c r="D9" i="66" s="1"/>
  <c r="C21" i="67"/>
  <c r="D21" i="67"/>
  <c r="D13" i="67"/>
  <c r="E7" i="32"/>
  <c r="D7" i="32"/>
  <c r="D10" i="32" s="1"/>
  <c r="M6" i="32" s="1"/>
  <c r="C10" i="32"/>
  <c r="L6" i="32" s="1"/>
  <c r="E8" i="63"/>
  <c r="E6" i="63" s="1"/>
  <c r="E13" i="63" s="1"/>
  <c r="L25" i="55"/>
  <c r="J33" i="55"/>
  <c r="D45" i="55"/>
  <c r="E45" i="55" s="1"/>
  <c r="D37" i="55"/>
  <c r="L41" i="55"/>
  <c r="M41" i="55" s="1"/>
  <c r="D8" i="63"/>
  <c r="D6" i="63" s="1"/>
  <c r="D13" i="63" s="1"/>
  <c r="H25" i="55"/>
  <c r="F33" i="55"/>
  <c r="E14" i="63"/>
  <c r="L37" i="55"/>
  <c r="D16" i="63"/>
  <c r="D15" i="67" s="1"/>
  <c r="H41" i="55"/>
  <c r="I41" i="55" s="1"/>
  <c r="D18" i="63"/>
  <c r="D17" i="67" s="1"/>
  <c r="H45" i="55"/>
  <c r="I45" i="55" s="1"/>
  <c r="C8" i="63"/>
  <c r="C6" i="63" s="1"/>
  <c r="C13" i="63" s="1"/>
  <c r="D25" i="55"/>
  <c r="B33" i="55"/>
  <c r="D14" i="63"/>
  <c r="H37" i="55"/>
  <c r="E18" i="63"/>
  <c r="E17" i="67" s="1"/>
  <c r="L45" i="55"/>
  <c r="M45" i="55" s="1"/>
  <c r="C18" i="63"/>
  <c r="C17" i="67" s="1"/>
  <c r="C14" i="63"/>
  <c r="C7" i="67" s="1"/>
  <c r="C27" i="63"/>
  <c r="C28" i="67" s="1"/>
  <c r="C16" i="63"/>
  <c r="C15" i="67" s="1"/>
  <c r="L52" i="58"/>
  <c r="N22" i="58"/>
  <c r="C9" i="28" s="1"/>
  <c r="K48" i="58"/>
  <c r="N48" i="58" s="1"/>
  <c r="N49" i="58"/>
  <c r="N10" i="58"/>
  <c r="K40" i="58" s="1"/>
  <c r="N40" i="58" s="1"/>
  <c r="K70" i="58" s="1"/>
  <c r="N70" i="58" s="1"/>
  <c r="N8" i="58"/>
  <c r="K38" i="58" s="1"/>
  <c r="N38" i="58" s="1"/>
  <c r="N9" i="58"/>
  <c r="K39" i="58" s="1"/>
  <c r="N39" i="58" s="1"/>
  <c r="K69" i="58" s="1"/>
  <c r="N69" i="58" s="1"/>
  <c r="N11" i="58"/>
  <c r="K41" i="58" s="1"/>
  <c r="N41" i="58" s="1"/>
  <c r="K71" i="58" s="1"/>
  <c r="N71" i="58" s="1"/>
  <c r="E16" i="63"/>
  <c r="E15" i="67" s="1"/>
  <c r="D36" i="63"/>
  <c r="B71" i="59"/>
  <c r="B66" i="59"/>
  <c r="F61" i="59"/>
  <c r="F55" i="59"/>
  <c r="F58" i="59" s="1"/>
  <c r="D14" i="58"/>
  <c r="C7" i="61" s="1"/>
  <c r="N52" i="58" l="1"/>
  <c r="D9" i="28" s="1"/>
  <c r="I82" i="58"/>
  <c r="I98" i="58" s="1"/>
  <c r="K68" i="58"/>
  <c r="N68" i="58" s="1"/>
  <c r="K79" i="58"/>
  <c r="N79" i="58" s="1"/>
  <c r="D33" i="55"/>
  <c r="D29" i="55"/>
  <c r="L33" i="55"/>
  <c r="L29" i="55"/>
  <c r="H33" i="55"/>
  <c r="H29" i="55"/>
  <c r="G64" i="71"/>
  <c r="E67" i="71"/>
  <c r="C67" i="71"/>
  <c r="D67" i="71"/>
  <c r="B68" i="71"/>
  <c r="H64" i="71"/>
  <c r="I64" i="71"/>
  <c r="J64" i="71" s="1"/>
  <c r="F65" i="71" s="1"/>
  <c r="E36" i="63"/>
  <c r="C36" i="63"/>
  <c r="I25" i="55"/>
  <c r="C83" i="55"/>
  <c r="C84" i="55" s="1"/>
  <c r="D17" i="63" s="1"/>
  <c r="D16" i="67" s="1"/>
  <c r="D14" i="67" s="1"/>
  <c r="D7" i="67"/>
  <c r="E7" i="67"/>
  <c r="C14" i="67"/>
  <c r="E10" i="7"/>
  <c r="F10" i="7"/>
  <c r="C13" i="32"/>
  <c r="E10" i="66"/>
  <c r="E39" i="67"/>
  <c r="D33" i="67"/>
  <c r="C33" i="67"/>
  <c r="D39" i="67"/>
  <c r="D10" i="66"/>
  <c r="C39" i="67"/>
  <c r="C10" i="66"/>
  <c r="C5" i="67"/>
  <c r="D5" i="67"/>
  <c r="E5" i="67"/>
  <c r="B22" i="65"/>
  <c r="B23" i="65"/>
  <c r="E37" i="55"/>
  <c r="C43" i="34" s="1"/>
  <c r="D64" i="55"/>
  <c r="M25" i="55"/>
  <c r="D96" i="58"/>
  <c r="E25" i="55"/>
  <c r="I37" i="55"/>
  <c r="B43" i="64" s="1"/>
  <c r="M37" i="55"/>
  <c r="B43" i="65" s="1"/>
  <c r="B11" i="34"/>
  <c r="C73" i="55"/>
  <c r="K78" i="58"/>
  <c r="N78" i="58" s="1"/>
  <c r="L42" i="58"/>
  <c r="M14" i="58"/>
  <c r="M33" i="58" s="1"/>
  <c r="B77" i="55"/>
  <c r="C15" i="63" s="1"/>
  <c r="C8" i="67" s="1"/>
  <c r="C6" i="67" s="1"/>
  <c r="D14" i="7" s="1"/>
  <c r="C77" i="59"/>
  <c r="E79" i="59"/>
  <c r="E83" i="59" s="1"/>
  <c r="E84" i="59" s="1"/>
  <c r="F64" i="59"/>
  <c r="D77" i="59"/>
  <c r="C88" i="59" s="1"/>
  <c r="C89" i="59" s="1"/>
  <c r="E8" i="28" l="1"/>
  <c r="E8" i="32" s="1"/>
  <c r="E10" i="32" s="1"/>
  <c r="N6" i="32" s="1"/>
  <c r="N82" i="58"/>
  <c r="E9" i="28" s="1"/>
  <c r="B42" i="65"/>
  <c r="B45" i="65" s="1"/>
  <c r="C46" i="65" s="1"/>
  <c r="C33" i="65" s="1"/>
  <c r="C34" i="65" s="1"/>
  <c r="M29" i="55"/>
  <c r="I33" i="55"/>
  <c r="I29" i="55"/>
  <c r="I65" i="71"/>
  <c r="J65" i="71" s="1"/>
  <c r="F66" i="71" s="1"/>
  <c r="H65" i="71"/>
  <c r="G65" i="71"/>
  <c r="D68" i="71"/>
  <c r="E68" i="71"/>
  <c r="C68" i="71"/>
  <c r="B69" i="71"/>
  <c r="E42" i="65"/>
  <c r="I42" i="65"/>
  <c r="M42" i="65"/>
  <c r="F42" i="65"/>
  <c r="J42" i="65"/>
  <c r="C42" i="65"/>
  <c r="G42" i="65"/>
  <c r="K42" i="65"/>
  <c r="D42" i="65"/>
  <c r="H42" i="65"/>
  <c r="L42" i="65"/>
  <c r="C18" i="65"/>
  <c r="D43" i="65"/>
  <c r="H43" i="65"/>
  <c r="L43" i="65"/>
  <c r="C43" i="65"/>
  <c r="G43" i="65"/>
  <c r="K43" i="65"/>
  <c r="F43" i="65"/>
  <c r="J43" i="65"/>
  <c r="E43" i="65"/>
  <c r="I43" i="65"/>
  <c r="M43" i="65"/>
  <c r="D80" i="55"/>
  <c r="D14" i="28"/>
  <c r="E11" i="61"/>
  <c r="M32" i="65"/>
  <c r="C9" i="67"/>
  <c r="C76" i="55"/>
  <c r="C77" i="55" s="1"/>
  <c r="D15" i="63" s="1"/>
  <c r="D43" i="64"/>
  <c r="C43" i="64"/>
  <c r="J43" i="64"/>
  <c r="L43" i="64"/>
  <c r="F43" i="64"/>
  <c r="K43" i="64"/>
  <c r="H43" i="64"/>
  <c r="G43" i="64"/>
  <c r="E43" i="64"/>
  <c r="I43" i="64"/>
  <c r="E33" i="55"/>
  <c r="E29" i="55"/>
  <c r="C42" i="34"/>
  <c r="M33" i="55"/>
  <c r="B18" i="34"/>
  <c r="B35" i="34" s="1"/>
  <c r="B36" i="34" s="1"/>
  <c r="B61" i="55"/>
  <c r="C28" i="63" s="1"/>
  <c r="C29" i="63" s="1"/>
  <c r="B23" i="64"/>
  <c r="C18" i="34"/>
  <c r="K43" i="34"/>
  <c r="E43" i="34"/>
  <c r="L43" i="34"/>
  <c r="H43" i="34"/>
  <c r="L74" i="58"/>
  <c r="L93" i="58" s="1"/>
  <c r="J63" i="55" s="1"/>
  <c r="L44" i="58"/>
  <c r="L63" i="58" s="1"/>
  <c r="F63" i="55" s="1"/>
  <c r="N12" i="58"/>
  <c r="K42" i="58" s="1"/>
  <c r="N42" i="58" s="1"/>
  <c r="N13" i="58"/>
  <c r="K43" i="58" s="1"/>
  <c r="N43" i="58" s="1"/>
  <c r="L14" i="58"/>
  <c r="L33" i="58" s="1"/>
  <c r="B63" i="55" s="1"/>
  <c r="C78" i="59"/>
  <c r="E78" i="59"/>
  <c r="D83" i="59" s="1"/>
  <c r="D84" i="59" s="1"/>
  <c r="E77" i="59"/>
  <c r="C32" i="28" s="1"/>
  <c r="G8" i="32" s="1"/>
  <c r="K72" i="58" l="1"/>
  <c r="N72" i="58" s="1"/>
  <c r="N44" i="58"/>
  <c r="E69" i="71"/>
  <c r="C69" i="71"/>
  <c r="D69" i="71"/>
  <c r="B70" i="71"/>
  <c r="G66" i="71"/>
  <c r="H66" i="71"/>
  <c r="I66" i="71"/>
  <c r="J66" i="71" s="1"/>
  <c r="F67" i="71" s="1"/>
  <c r="J43" i="34"/>
  <c r="I43" i="34"/>
  <c r="F43" i="34"/>
  <c r="N43" i="34"/>
  <c r="B21" i="65"/>
  <c r="M43" i="64"/>
  <c r="C18" i="64"/>
  <c r="B42" i="64"/>
  <c r="D43" i="34"/>
  <c r="M43" i="34"/>
  <c r="G43" i="34"/>
  <c r="C45" i="34"/>
  <c r="D46" i="34" s="1"/>
  <c r="D16" i="28"/>
  <c r="D13" i="32" s="1"/>
  <c r="D73" i="55"/>
  <c r="D76" i="55" s="1"/>
  <c r="E16" i="28" s="1"/>
  <c r="C35" i="65"/>
  <c r="E35" i="28"/>
  <c r="H45" i="65"/>
  <c r="I46" i="65" s="1"/>
  <c r="I33" i="65" s="1"/>
  <c r="I34" i="65" s="1"/>
  <c r="I18" i="65"/>
  <c r="K45" i="65"/>
  <c r="L46" i="65" s="1"/>
  <c r="L33" i="65" s="1"/>
  <c r="L34" i="65" s="1"/>
  <c r="L18" i="65"/>
  <c r="C45" i="65"/>
  <c r="D46" i="65" s="1"/>
  <c r="D33" i="65" s="1"/>
  <c r="D34" i="65" s="1"/>
  <c r="D18" i="65"/>
  <c r="F45" i="65"/>
  <c r="G46" i="65" s="1"/>
  <c r="G33" i="65" s="1"/>
  <c r="G34" i="65" s="1"/>
  <c r="G18" i="65"/>
  <c r="I45" i="65"/>
  <c r="J46" i="65" s="1"/>
  <c r="J33" i="65" s="1"/>
  <c r="J34" i="65" s="1"/>
  <c r="J18" i="65"/>
  <c r="D83" i="55"/>
  <c r="E14" i="28" s="1"/>
  <c r="L45" i="65"/>
  <c r="M46" i="65" s="1"/>
  <c r="M33" i="65" s="1"/>
  <c r="M18" i="65"/>
  <c r="D45" i="65"/>
  <c r="E46" i="65" s="1"/>
  <c r="E33" i="65" s="1"/>
  <c r="E34" i="65" s="1"/>
  <c r="E18" i="65"/>
  <c r="G45" i="65"/>
  <c r="H46" i="65" s="1"/>
  <c r="H33" i="65" s="1"/>
  <c r="H34" i="65" s="1"/>
  <c r="H18" i="65"/>
  <c r="J45" i="65"/>
  <c r="K46" i="65" s="1"/>
  <c r="K33" i="65" s="1"/>
  <c r="K34" i="65" s="1"/>
  <c r="K18" i="65"/>
  <c r="E18" i="28"/>
  <c r="E14" i="32" s="1"/>
  <c r="M45" i="65"/>
  <c r="N46" i="65" s="1"/>
  <c r="N18" i="65"/>
  <c r="E45" i="65"/>
  <c r="F46" i="65" s="1"/>
  <c r="F33" i="65" s="1"/>
  <c r="F34" i="65" s="1"/>
  <c r="F18" i="65"/>
  <c r="M32" i="64"/>
  <c r="D11" i="61"/>
  <c r="D8" i="67"/>
  <c r="D6" i="67" s="1"/>
  <c r="D9" i="67" s="1"/>
  <c r="D18" i="67" s="1"/>
  <c r="D22" i="67" s="1"/>
  <c r="C18" i="67"/>
  <c r="C22" i="67" s="1"/>
  <c r="D11" i="7"/>
  <c r="N18" i="64"/>
  <c r="C30" i="63"/>
  <c r="C29" i="67"/>
  <c r="B21" i="64"/>
  <c r="C35" i="28"/>
  <c r="D35" i="28"/>
  <c r="B45" i="64"/>
  <c r="C46" i="64" s="1"/>
  <c r="C33" i="64" s="1"/>
  <c r="C34" i="64" s="1"/>
  <c r="D61" i="55"/>
  <c r="E61" i="55" s="1"/>
  <c r="B64" i="55"/>
  <c r="N42" i="34"/>
  <c r="D42" i="34"/>
  <c r="I42" i="34"/>
  <c r="G42" i="34"/>
  <c r="E42" i="34"/>
  <c r="L42" i="34"/>
  <c r="M42" i="34"/>
  <c r="H42" i="34"/>
  <c r="F42" i="34"/>
  <c r="K42" i="34"/>
  <c r="J42" i="34"/>
  <c r="D32" i="28"/>
  <c r="H8" i="32" s="1"/>
  <c r="D23" i="63"/>
  <c r="D24" i="63" s="1"/>
  <c r="H63" i="55"/>
  <c r="I63" i="55" s="1"/>
  <c r="C23" i="63"/>
  <c r="C23" i="67" s="1"/>
  <c r="D63" i="55"/>
  <c r="E63" i="55" s="1"/>
  <c r="E23" i="63"/>
  <c r="L63" i="55"/>
  <c r="M63" i="55" s="1"/>
  <c r="F77" i="59"/>
  <c r="C83" i="59"/>
  <c r="C84" i="59" s="1"/>
  <c r="K73" i="58"/>
  <c r="N73" i="58" s="1"/>
  <c r="D7" i="28"/>
  <c r="H7" i="32" s="1"/>
  <c r="N14" i="58"/>
  <c r="C7" i="28" s="1"/>
  <c r="C79" i="59"/>
  <c r="E32" i="28" s="1"/>
  <c r="I8" i="32" s="1"/>
  <c r="D78" i="59"/>
  <c r="N33" i="65" l="1"/>
  <c r="E36" i="28"/>
  <c r="I14" i="32" s="1"/>
  <c r="E20" i="28"/>
  <c r="N74" i="58"/>
  <c r="E7" i="28" s="1"/>
  <c r="M133" i="55"/>
  <c r="K133" i="55"/>
  <c r="I133" i="55"/>
  <c r="G133" i="55"/>
  <c r="E133" i="55"/>
  <c r="C133" i="55"/>
  <c r="L133" i="55"/>
  <c r="J133" i="55"/>
  <c r="H133" i="55"/>
  <c r="F133" i="55"/>
  <c r="D133" i="55"/>
  <c r="B133" i="55"/>
  <c r="G13" i="32"/>
  <c r="I13" i="32"/>
  <c r="H13" i="32"/>
  <c r="H67" i="71"/>
  <c r="I67" i="71"/>
  <c r="J67" i="71" s="1"/>
  <c r="F68" i="71" s="1"/>
  <c r="G67" i="71"/>
  <c r="D70" i="71"/>
  <c r="E70" i="71"/>
  <c r="C70" i="71"/>
  <c r="B71" i="71"/>
  <c r="C35" i="64"/>
  <c r="E11" i="7"/>
  <c r="D33" i="34"/>
  <c r="D17" i="34"/>
  <c r="D18" i="34" s="1"/>
  <c r="I18" i="64"/>
  <c r="H42" i="64"/>
  <c r="H45" i="64" s="1"/>
  <c r="I46" i="64" s="1"/>
  <c r="I33" i="64" s="1"/>
  <c r="I34" i="64" s="1"/>
  <c r="M18" i="64"/>
  <c r="L42" i="64"/>
  <c r="L45" i="64" s="1"/>
  <c r="M46" i="64" s="1"/>
  <c r="M33" i="64" s="1"/>
  <c r="B8" i="65"/>
  <c r="M42" i="64"/>
  <c r="M45" i="64" s="1"/>
  <c r="N46" i="64" s="1"/>
  <c r="E18" i="64"/>
  <c r="D42" i="64"/>
  <c r="D45" i="64" s="1"/>
  <c r="E46" i="64" s="1"/>
  <c r="E33" i="64" s="1"/>
  <c r="E34" i="64" s="1"/>
  <c r="H18" i="64"/>
  <c r="G42" i="64"/>
  <c r="G45" i="64" s="1"/>
  <c r="H46" i="64" s="1"/>
  <c r="H33" i="64" s="1"/>
  <c r="H34" i="64" s="1"/>
  <c r="G18" i="64"/>
  <c r="F42" i="64"/>
  <c r="F45" i="64" s="1"/>
  <c r="G46" i="64" s="1"/>
  <c r="G33" i="64" s="1"/>
  <c r="G34" i="64" s="1"/>
  <c r="J18" i="64"/>
  <c r="I42" i="64"/>
  <c r="I45" i="64" s="1"/>
  <c r="J46" i="64" s="1"/>
  <c r="J33" i="64" s="1"/>
  <c r="J34" i="64" s="1"/>
  <c r="K18" i="64"/>
  <c r="J42" i="64"/>
  <c r="J45" i="64" s="1"/>
  <c r="K46" i="64" s="1"/>
  <c r="K33" i="64" s="1"/>
  <c r="K34" i="64" s="1"/>
  <c r="L18" i="64"/>
  <c r="K42" i="64"/>
  <c r="K45" i="64" s="1"/>
  <c r="L46" i="64" s="1"/>
  <c r="L33" i="64" s="1"/>
  <c r="L34" i="64" s="1"/>
  <c r="F18" i="64"/>
  <c r="E42" i="64"/>
  <c r="E45" i="64" s="1"/>
  <c r="F46" i="64" s="1"/>
  <c r="F33" i="64" s="1"/>
  <c r="F34" i="64" s="1"/>
  <c r="D18" i="64"/>
  <c r="C42" i="64"/>
  <c r="D45" i="34"/>
  <c r="E46" i="34" s="1"/>
  <c r="D18" i="28"/>
  <c r="D14" i="32" s="1"/>
  <c r="D12" i="32" s="1"/>
  <c r="M12" i="32" s="1"/>
  <c r="M45" i="34"/>
  <c r="N46" i="34" s="1"/>
  <c r="J35" i="65"/>
  <c r="G35" i="65"/>
  <c r="L35" i="65"/>
  <c r="I35" i="65"/>
  <c r="K35" i="65"/>
  <c r="J45" i="34"/>
  <c r="K46" i="34" s="1"/>
  <c r="D77" i="55"/>
  <c r="E15" i="63" s="1"/>
  <c r="E13" i="32"/>
  <c r="E12" i="32" s="1"/>
  <c r="N12" i="32" s="1"/>
  <c r="H35" i="65"/>
  <c r="E35" i="65"/>
  <c r="H45" i="34"/>
  <c r="I46" i="34" s="1"/>
  <c r="D35" i="65"/>
  <c r="E14" i="7"/>
  <c r="F35" i="65"/>
  <c r="N34" i="65"/>
  <c r="D84" i="55"/>
  <c r="E17" i="63" s="1"/>
  <c r="E16" i="67" s="1"/>
  <c r="E14" i="67" s="1"/>
  <c r="N32" i="34"/>
  <c r="C11" i="61"/>
  <c r="E8" i="67"/>
  <c r="E6" i="67" s="1"/>
  <c r="E9" i="67" s="1"/>
  <c r="F11" i="7" s="1"/>
  <c r="D13" i="7"/>
  <c r="C27" i="67"/>
  <c r="C30" i="67" s="1"/>
  <c r="C36" i="67" s="1"/>
  <c r="C6" i="66" s="1"/>
  <c r="C7" i="66"/>
  <c r="E12" i="7"/>
  <c r="E23" i="67"/>
  <c r="E7" i="66" s="1"/>
  <c r="D23" i="67"/>
  <c r="E64" i="55"/>
  <c r="C24" i="63"/>
  <c r="C25" i="63" s="1"/>
  <c r="C31" i="63" s="1"/>
  <c r="C39" i="63" s="1"/>
  <c r="D17" i="7" s="1"/>
  <c r="D25" i="63"/>
  <c r="C12" i="28"/>
  <c r="G7" i="32"/>
  <c r="B8" i="64"/>
  <c r="N45" i="34"/>
  <c r="O46" i="34" s="1"/>
  <c r="C45" i="64"/>
  <c r="D46" i="64" s="1"/>
  <c r="D33" i="64" s="1"/>
  <c r="D34" i="64" s="1"/>
  <c r="D12" i="28"/>
  <c r="K45" i="34"/>
  <c r="L46" i="34" s="1"/>
  <c r="I45" i="34"/>
  <c r="J46" i="34" s="1"/>
  <c r="G45" i="34"/>
  <c r="H46" i="34" s="1"/>
  <c r="F45" i="34"/>
  <c r="G46" i="34" s="1"/>
  <c r="E45" i="34"/>
  <c r="F46" i="34" s="1"/>
  <c r="C18" i="28"/>
  <c r="L45" i="34"/>
  <c r="M46" i="34" s="1"/>
  <c r="F78" i="59"/>
  <c r="D88" i="59"/>
  <c r="D89" i="59" s="1"/>
  <c r="D79" i="59"/>
  <c r="E16" i="32" l="1"/>
  <c r="E15" i="32" s="1"/>
  <c r="N17" i="32" s="1"/>
  <c r="C36" i="28"/>
  <c r="G14" i="32" s="1"/>
  <c r="C20" i="28"/>
  <c r="C16" i="32" s="1"/>
  <c r="N33" i="64"/>
  <c r="B33" i="65" s="1"/>
  <c r="B34" i="65" s="1"/>
  <c r="D36" i="28"/>
  <c r="H14" i="32" s="1"/>
  <c r="D20" i="28"/>
  <c r="D236" i="55"/>
  <c r="D136" i="55"/>
  <c r="H236" i="55"/>
  <c r="H136" i="55"/>
  <c r="L236" i="55"/>
  <c r="L136" i="55"/>
  <c r="E236" i="55"/>
  <c r="E136" i="55"/>
  <c r="I236" i="55"/>
  <c r="I136" i="55"/>
  <c r="M236" i="55"/>
  <c r="M136" i="55"/>
  <c r="B236" i="55"/>
  <c r="N133" i="55"/>
  <c r="B136" i="55"/>
  <c r="F236" i="55"/>
  <c r="F136" i="55"/>
  <c r="J236" i="55"/>
  <c r="J136" i="55"/>
  <c r="C236" i="55"/>
  <c r="C136" i="55"/>
  <c r="G236" i="55"/>
  <c r="G136" i="55"/>
  <c r="K236" i="55"/>
  <c r="K136" i="55"/>
  <c r="I68" i="71"/>
  <c r="J68" i="71" s="1"/>
  <c r="F69" i="71" s="1"/>
  <c r="H68" i="71"/>
  <c r="E71" i="71"/>
  <c r="C71" i="71"/>
  <c r="D71" i="71"/>
  <c r="B72" i="71"/>
  <c r="G68" i="71"/>
  <c r="D35" i="64"/>
  <c r="F35" i="64"/>
  <c r="K35" i="64"/>
  <c r="L35" i="64"/>
  <c r="J35" i="64"/>
  <c r="G35" i="64"/>
  <c r="H35" i="64"/>
  <c r="E35" i="64"/>
  <c r="I35" i="64"/>
  <c r="M33" i="34"/>
  <c r="M17" i="34"/>
  <c r="G33" i="34"/>
  <c r="G17" i="34"/>
  <c r="K33" i="34"/>
  <c r="K17" i="34"/>
  <c r="H33" i="34"/>
  <c r="H17" i="34"/>
  <c r="L33" i="34"/>
  <c r="L17" i="34"/>
  <c r="O33" i="34"/>
  <c r="B33" i="64" s="1"/>
  <c r="O17" i="34"/>
  <c r="C15" i="32" s="1"/>
  <c r="L17" i="32" s="1"/>
  <c r="I33" i="34"/>
  <c r="I17" i="34"/>
  <c r="E33" i="34"/>
  <c r="E17" i="34"/>
  <c r="E18" i="34" s="1"/>
  <c r="F33" i="34"/>
  <c r="F17" i="34"/>
  <c r="F18" i="34" s="1"/>
  <c r="J33" i="34"/>
  <c r="J17" i="34"/>
  <c r="N33" i="34"/>
  <c r="N17" i="34"/>
  <c r="E24" i="63"/>
  <c r="E25" i="63" s="1"/>
  <c r="F14" i="7"/>
  <c r="E18" i="67"/>
  <c r="F12" i="7" s="1"/>
  <c r="D27" i="67"/>
  <c r="D7" i="66"/>
  <c r="C12" i="66"/>
  <c r="C3" i="77" s="1"/>
  <c r="C28" i="28"/>
  <c r="E12" i="28"/>
  <c r="I7" i="32"/>
  <c r="C14" i="32"/>
  <c r="C12" i="32" s="1"/>
  <c r="L12" i="32" s="1"/>
  <c r="N34" i="64"/>
  <c r="F61" i="55"/>
  <c r="D28" i="63" s="1"/>
  <c r="D29" i="63" s="1"/>
  <c r="D29" i="67" s="1"/>
  <c r="M28" i="64"/>
  <c r="M34" i="64" s="1"/>
  <c r="M35" i="64" s="1"/>
  <c r="F79" i="59"/>
  <c r="E88" i="59"/>
  <c r="E89" i="59" s="1"/>
  <c r="D15" i="32" l="1"/>
  <c r="M17" i="32" s="1"/>
  <c r="D16" i="32"/>
  <c r="G69" i="71"/>
  <c r="L28" i="34"/>
  <c r="L34" i="34" s="1"/>
  <c r="K239" i="55"/>
  <c r="H28" i="34"/>
  <c r="H34" i="34" s="1"/>
  <c r="G239" i="55"/>
  <c r="D28" i="34"/>
  <c r="D34" i="34" s="1"/>
  <c r="D35" i="34" s="1"/>
  <c r="C239" i="55"/>
  <c r="K28" i="34"/>
  <c r="K34" i="34" s="1"/>
  <c r="J239" i="55"/>
  <c r="G28" i="34"/>
  <c r="G34" i="34" s="1"/>
  <c r="F239" i="55"/>
  <c r="N28" i="34"/>
  <c r="N34" i="34" s="1"/>
  <c r="M239" i="55"/>
  <c r="J28" i="34"/>
  <c r="I239" i="55"/>
  <c r="F28" i="34"/>
  <c r="F34" i="34" s="1"/>
  <c r="F35" i="34" s="1"/>
  <c r="E239" i="55"/>
  <c r="M28" i="34"/>
  <c r="M34" i="34" s="1"/>
  <c r="L239" i="55"/>
  <c r="I28" i="34"/>
  <c r="I34" i="34" s="1"/>
  <c r="H239" i="55"/>
  <c r="E28" i="34"/>
  <c r="E34" i="34" s="1"/>
  <c r="E35" i="34" s="1"/>
  <c r="D239" i="55"/>
  <c r="J34" i="34"/>
  <c r="H61" i="55"/>
  <c r="H64" i="55" s="1"/>
  <c r="C28" i="34"/>
  <c r="C34" i="34" s="1"/>
  <c r="C35" i="34" s="1"/>
  <c r="C36" i="34" s="1"/>
  <c r="N236" i="55"/>
  <c r="O236" i="55" s="1"/>
  <c r="O28" i="34" s="1"/>
  <c r="B28" i="64" s="1"/>
  <c r="B34" i="64" s="1"/>
  <c r="B239" i="55"/>
  <c r="N136" i="55"/>
  <c r="I69" i="71"/>
  <c r="J69" i="71" s="1"/>
  <c r="F70" i="71" s="1"/>
  <c r="H69" i="71"/>
  <c r="D72" i="71"/>
  <c r="E72" i="71"/>
  <c r="C72" i="71"/>
  <c r="B73" i="71"/>
  <c r="E22" i="67"/>
  <c r="E27" i="67" s="1"/>
  <c r="B17" i="64"/>
  <c r="B18" i="64" s="1"/>
  <c r="B17" i="65"/>
  <c r="B18" i="65" s="1"/>
  <c r="B35" i="65" s="1"/>
  <c r="D6" i="7"/>
  <c r="C14" i="61"/>
  <c r="J61" i="55"/>
  <c r="E28" i="63" s="1"/>
  <c r="E29" i="63" s="1"/>
  <c r="E29" i="67" s="1"/>
  <c r="M28" i="65"/>
  <c r="M34" i="65" s="1"/>
  <c r="M35" i="65" s="1"/>
  <c r="D30" i="67"/>
  <c r="D36" i="67" s="1"/>
  <c r="D6" i="66" s="1"/>
  <c r="D12" i="66" s="1"/>
  <c r="D3" i="77" s="1"/>
  <c r="E13" i="7"/>
  <c r="C30" i="28"/>
  <c r="G6" i="32" s="1"/>
  <c r="D27" i="28"/>
  <c r="F64" i="55"/>
  <c r="D30" i="63"/>
  <c r="D31" i="63" s="1"/>
  <c r="G18" i="34"/>
  <c r="L61" i="55"/>
  <c r="K36" i="32"/>
  <c r="K35" i="32"/>
  <c r="I61" i="55" l="1"/>
  <c r="X133" i="55" s="1"/>
  <c r="X136" i="55" s="1"/>
  <c r="O34" i="34"/>
  <c r="G35" i="34"/>
  <c r="N239" i="55"/>
  <c r="B35" i="64"/>
  <c r="O239" i="55"/>
  <c r="I64" i="55"/>
  <c r="D36" i="34"/>
  <c r="E36" i="34" s="1"/>
  <c r="F36" i="34" s="1"/>
  <c r="H70" i="71"/>
  <c r="I70" i="71"/>
  <c r="J70" i="71" s="1"/>
  <c r="F71" i="71" s="1"/>
  <c r="G70" i="71"/>
  <c r="E73" i="71"/>
  <c r="C73" i="71"/>
  <c r="D73" i="71"/>
  <c r="B74" i="71"/>
  <c r="J64" i="55"/>
  <c r="E6" i="7"/>
  <c r="D14" i="61"/>
  <c r="D39" i="63"/>
  <c r="E17" i="7" s="1"/>
  <c r="E30" i="67"/>
  <c r="E36" i="67" s="1"/>
  <c r="E6" i="66" s="1"/>
  <c r="E12" i="66" s="1"/>
  <c r="E3" i="77" s="1"/>
  <c r="F13" i="7"/>
  <c r="D16" i="7"/>
  <c r="G10" i="32"/>
  <c r="L5" i="32" s="1"/>
  <c r="E30" i="63"/>
  <c r="E31" i="63" s="1"/>
  <c r="H18" i="34"/>
  <c r="H35" i="34" s="1"/>
  <c r="M61" i="55"/>
  <c r="L64" i="55"/>
  <c r="I15" i="32"/>
  <c r="N18" i="32" s="1"/>
  <c r="N19" i="32" s="1"/>
  <c r="H15" i="32"/>
  <c r="M18" i="32" s="1"/>
  <c r="M19" i="32" s="1"/>
  <c r="G15" i="32"/>
  <c r="L18" i="32" s="1"/>
  <c r="L19" i="32" s="1"/>
  <c r="S133" i="55" l="1"/>
  <c r="S136" i="55" s="1"/>
  <c r="T133" i="55"/>
  <c r="T136" i="55" s="1"/>
  <c r="AB133" i="55"/>
  <c r="AB136" i="55" s="1"/>
  <c r="Z133" i="55"/>
  <c r="Z136" i="55" s="1"/>
  <c r="V133" i="55"/>
  <c r="V136" i="55" s="1"/>
  <c r="AA133" i="55"/>
  <c r="AA136" i="55" s="1"/>
  <c r="W133" i="55"/>
  <c r="W136" i="55" s="1"/>
  <c r="AC133" i="55"/>
  <c r="AC136" i="55" s="1"/>
  <c r="U133" i="55"/>
  <c r="U136" i="55" s="1"/>
  <c r="Y133" i="55"/>
  <c r="Y136" i="55" s="1"/>
  <c r="AD133" i="55"/>
  <c r="AD136" i="55" s="1"/>
  <c r="G36" i="34"/>
  <c r="H36" i="34" s="1"/>
  <c r="M64" i="55"/>
  <c r="AR133" i="55"/>
  <c r="AR136" i="55" s="1"/>
  <c r="AU133" i="55"/>
  <c r="AU136" i="55" s="1"/>
  <c r="AT133" i="55"/>
  <c r="AT136" i="55" s="1"/>
  <c r="AQ133" i="55"/>
  <c r="AQ136" i="55" s="1"/>
  <c r="AN133" i="55"/>
  <c r="AN136" i="55" s="1"/>
  <c r="AK133" i="55"/>
  <c r="AK136" i="55" s="1"/>
  <c r="AO133" i="55"/>
  <c r="AO136" i="55" s="1"/>
  <c r="AL133" i="55"/>
  <c r="AL136" i="55" s="1"/>
  <c r="AJ133" i="55"/>
  <c r="AS133" i="55"/>
  <c r="AS136" i="55" s="1"/>
  <c r="AP133" i="55"/>
  <c r="AP136" i="55" s="1"/>
  <c r="AM133" i="55"/>
  <c r="AM136" i="55" s="1"/>
  <c r="H71" i="71"/>
  <c r="I71" i="71"/>
  <c r="J71" i="71" s="1"/>
  <c r="F72" i="71" s="1"/>
  <c r="D74" i="71"/>
  <c r="E74" i="71"/>
  <c r="C74" i="71"/>
  <c r="B75" i="71"/>
  <c r="G71" i="71"/>
  <c r="D28" i="28"/>
  <c r="D30" i="28" s="1"/>
  <c r="H6" i="32" s="1"/>
  <c r="H10" i="32" s="1"/>
  <c r="M5" i="32" s="1"/>
  <c r="F6" i="7"/>
  <c r="E14" i="61"/>
  <c r="E39" i="63"/>
  <c r="F17" i="7" s="1"/>
  <c r="I18" i="34"/>
  <c r="I35" i="34" s="1"/>
  <c r="N23" i="32"/>
  <c r="H12" i="32"/>
  <c r="M13" i="32" s="1"/>
  <c r="M14" i="32" s="1"/>
  <c r="D18" i="32"/>
  <c r="I12" i="32"/>
  <c r="M23" i="32"/>
  <c r="G12" i="32"/>
  <c r="L13" i="32" s="1"/>
  <c r="L14" i="32" s="1"/>
  <c r="L22" i="32" s="1"/>
  <c r="AE136" i="55" l="1"/>
  <c r="AF239" i="55" s="1"/>
  <c r="AE133" i="55"/>
  <c r="AF236" i="55" s="1"/>
  <c r="AV133" i="55"/>
  <c r="AW236" i="55" s="1"/>
  <c r="AJ136" i="55"/>
  <c r="AV136" i="55" s="1"/>
  <c r="AW239" i="55" s="1"/>
  <c r="E28" i="28"/>
  <c r="H72" i="71"/>
  <c r="I72" i="71"/>
  <c r="J72" i="71" s="1"/>
  <c r="F73" i="71" s="1"/>
  <c r="G72" i="71"/>
  <c r="E75" i="71"/>
  <c r="C75" i="71"/>
  <c r="D75" i="71"/>
  <c r="B76" i="71"/>
  <c r="E27" i="28"/>
  <c r="E30" i="28" s="1"/>
  <c r="I6" i="32" s="1"/>
  <c r="E16" i="7"/>
  <c r="I18" i="32"/>
  <c r="N13" i="32"/>
  <c r="N14" i="32" s="1"/>
  <c r="N22" i="32" s="1"/>
  <c r="N24" i="32" s="1"/>
  <c r="F7" i="7" s="1"/>
  <c r="I36" i="34"/>
  <c r="J18" i="34"/>
  <c r="J35" i="34" s="1"/>
  <c r="E18" i="32"/>
  <c r="H18" i="32"/>
  <c r="E5" i="7" s="1"/>
  <c r="M22" i="32"/>
  <c r="M24" i="32" s="1"/>
  <c r="E7" i="7" s="1"/>
  <c r="G18" i="32"/>
  <c r="D5" i="7" s="1"/>
  <c r="H73" i="71" l="1"/>
  <c r="I73" i="71"/>
  <c r="J73" i="71" s="1"/>
  <c r="F74" i="71" s="1"/>
  <c r="G73" i="71"/>
  <c r="D76" i="71"/>
  <c r="E76" i="71"/>
  <c r="C76" i="71"/>
  <c r="B77" i="71"/>
  <c r="J36" i="34"/>
  <c r="F16" i="7"/>
  <c r="I10" i="32"/>
  <c r="N5" i="32" s="1"/>
  <c r="N7" i="32" s="1"/>
  <c r="F5" i="7"/>
  <c r="M25" i="32"/>
  <c r="N26" i="32"/>
  <c r="E10" i="61" s="1"/>
  <c r="E13" i="61" s="1"/>
  <c r="N25" i="32"/>
  <c r="K18" i="34"/>
  <c r="K35" i="34" s="1"/>
  <c r="N36" i="32"/>
  <c r="M36" i="32"/>
  <c r="E77" i="71" l="1"/>
  <c r="C77" i="71"/>
  <c r="D77" i="71"/>
  <c r="B78" i="71"/>
  <c r="G74" i="71"/>
  <c r="H74" i="71"/>
  <c r="I74" i="71"/>
  <c r="J74" i="71" s="1"/>
  <c r="F75" i="71" s="1"/>
  <c r="K36" i="34"/>
  <c r="N35" i="32"/>
  <c r="N37" i="32" s="1"/>
  <c r="N8" i="32"/>
  <c r="L18" i="34"/>
  <c r="L35" i="34" s="1"/>
  <c r="L7" i="32"/>
  <c r="H75" i="71" l="1"/>
  <c r="I75" i="71"/>
  <c r="J75" i="71" s="1"/>
  <c r="F76" i="71" s="1"/>
  <c r="D78" i="71"/>
  <c r="E78" i="71"/>
  <c r="C78" i="71"/>
  <c r="B79" i="71"/>
  <c r="G75" i="71"/>
  <c r="L36" i="34"/>
  <c r="L35" i="32"/>
  <c r="L8" i="32"/>
  <c r="L9" i="32"/>
  <c r="M18" i="34"/>
  <c r="M35" i="34" s="1"/>
  <c r="I76" i="71" l="1"/>
  <c r="J76" i="71" s="1"/>
  <c r="F77" i="71" s="1"/>
  <c r="H76" i="71"/>
  <c r="G76" i="71"/>
  <c r="E79" i="71"/>
  <c r="C79" i="71"/>
  <c r="D79" i="71"/>
  <c r="B80" i="71"/>
  <c r="M36" i="34"/>
  <c r="N18" i="34"/>
  <c r="N35" i="34" s="1"/>
  <c r="G77" i="71" l="1"/>
  <c r="I77" i="71"/>
  <c r="J77" i="71" s="1"/>
  <c r="F78" i="71" s="1"/>
  <c r="H77" i="71"/>
  <c r="D80" i="71"/>
  <c r="E80" i="71"/>
  <c r="C80" i="71"/>
  <c r="B81" i="71"/>
  <c r="N36" i="34"/>
  <c r="C38" i="28" s="1"/>
  <c r="G20" i="32" s="1"/>
  <c r="O18" i="34"/>
  <c r="C5" i="77" l="1"/>
  <c r="C6" i="77" s="1"/>
  <c r="C21" i="28"/>
  <c r="H78" i="71"/>
  <c r="I78" i="71"/>
  <c r="J78" i="71" s="1"/>
  <c r="F79" i="71" s="1"/>
  <c r="G78" i="71"/>
  <c r="E81" i="71"/>
  <c r="C81" i="71"/>
  <c r="D81" i="71"/>
  <c r="B82" i="71"/>
  <c r="B5" i="64"/>
  <c r="B36" i="64" s="1"/>
  <c r="C36" i="64" s="1"/>
  <c r="D36" i="64" s="1"/>
  <c r="E36" i="64" s="1"/>
  <c r="F36" i="64" s="1"/>
  <c r="G36" i="64" s="1"/>
  <c r="H36" i="64" s="1"/>
  <c r="I36" i="64" s="1"/>
  <c r="J36" i="64" s="1"/>
  <c r="K36" i="64" s="1"/>
  <c r="L36" i="64" s="1"/>
  <c r="M36" i="64" s="1"/>
  <c r="D38" i="28" s="1"/>
  <c r="H20" i="32" s="1"/>
  <c r="E20" i="61"/>
  <c r="E21" i="61" s="1"/>
  <c r="C20" i="32" l="1"/>
  <c r="C21" i="32" s="1"/>
  <c r="L29" i="32" s="1"/>
  <c r="D5" i="77"/>
  <c r="D6" i="77" s="1"/>
  <c r="D21" i="28"/>
  <c r="D20" i="32" s="1"/>
  <c r="H79" i="71"/>
  <c r="I79" i="71"/>
  <c r="J79" i="71" s="1"/>
  <c r="F80" i="71" s="1"/>
  <c r="D82" i="71"/>
  <c r="E82" i="71"/>
  <c r="C82" i="71"/>
  <c r="B83" i="71"/>
  <c r="G79" i="71"/>
  <c r="B5" i="65"/>
  <c r="B36" i="65" s="1"/>
  <c r="C36" i="65" s="1"/>
  <c r="D36" i="65" s="1"/>
  <c r="E36" i="65" s="1"/>
  <c r="F36" i="65" s="1"/>
  <c r="G36" i="65" s="1"/>
  <c r="H36" i="65" s="1"/>
  <c r="I36" i="65" s="1"/>
  <c r="J36" i="65" s="1"/>
  <c r="K36" i="65" s="1"/>
  <c r="L36" i="65" s="1"/>
  <c r="M36" i="65" s="1"/>
  <c r="E38" i="28" s="1"/>
  <c r="I20" i="32" s="1"/>
  <c r="G21" i="32"/>
  <c r="C39" i="28"/>
  <c r="C40" i="28" s="1"/>
  <c r="C22" i="28"/>
  <c r="C23" i="28" s="1"/>
  <c r="L23" i="32"/>
  <c r="L24" i="32" s="1"/>
  <c r="D7" i="7" s="1"/>
  <c r="C18" i="32"/>
  <c r="C22" i="32" l="1"/>
  <c r="D8" i="7" s="1"/>
  <c r="E5" i="77"/>
  <c r="E21" i="28"/>
  <c r="E20" i="32" s="1"/>
  <c r="H80" i="71"/>
  <c r="I80" i="71"/>
  <c r="J80" i="71" s="1"/>
  <c r="F81" i="71" s="1"/>
  <c r="G80" i="71"/>
  <c r="E83" i="71"/>
  <c r="C83" i="71"/>
  <c r="D83" i="71"/>
  <c r="B84" i="71"/>
  <c r="L30" i="32"/>
  <c r="L31" i="32" s="1"/>
  <c r="L32" i="32" s="1"/>
  <c r="G22" i="32"/>
  <c r="H21" i="32"/>
  <c r="M30" i="32" s="1"/>
  <c r="D39" i="28"/>
  <c r="D40" i="28" s="1"/>
  <c r="L25" i="32"/>
  <c r="L26" i="32"/>
  <c r="C10" i="61" s="1"/>
  <c r="C13" i="61" s="1"/>
  <c r="M26" i="32"/>
  <c r="D10" i="61" s="1"/>
  <c r="D13" i="61" s="1"/>
  <c r="L36" i="32"/>
  <c r="C20" i="61"/>
  <c r="D20" i="61"/>
  <c r="I21" i="32" l="1"/>
  <c r="I22" i="32" s="1"/>
  <c r="E6" i="77"/>
  <c r="E39" i="28"/>
  <c r="E40" i="28" s="1"/>
  <c r="E21" i="32"/>
  <c r="E22" i="28"/>
  <c r="E23" i="28" s="1"/>
  <c r="H81" i="71"/>
  <c r="I81" i="71"/>
  <c r="J81" i="71" s="1"/>
  <c r="F82" i="71" s="1"/>
  <c r="D84" i="71"/>
  <c r="E84" i="71"/>
  <c r="C84" i="71"/>
  <c r="B85" i="71"/>
  <c r="G81" i="71"/>
  <c r="N30" i="32"/>
  <c r="D21" i="61"/>
  <c r="C21" i="61"/>
  <c r="C23" i="61" s="1"/>
  <c r="L37" i="32"/>
  <c r="D21" i="32"/>
  <c r="N29" i="32" l="1"/>
  <c r="N31" i="32" s="1"/>
  <c r="E22" i="32"/>
  <c r="F8" i="7" s="1"/>
  <c r="D22" i="61"/>
  <c r="D23" i="61" s="1"/>
  <c r="H82" i="71"/>
  <c r="I82" i="71"/>
  <c r="J82" i="71" s="1"/>
  <c r="F83" i="71" s="1"/>
  <c r="E85" i="71"/>
  <c r="C85" i="71"/>
  <c r="D85" i="71"/>
  <c r="B86" i="71"/>
  <c r="G82" i="71"/>
  <c r="M29" i="32"/>
  <c r="M31" i="32" s="1"/>
  <c r="D22" i="32"/>
  <c r="E8" i="7" s="1"/>
  <c r="D22" i="28"/>
  <c r="D23" i="28" s="1"/>
  <c r="D86" i="71" l="1"/>
  <c r="E86" i="71"/>
  <c r="C86" i="71"/>
  <c r="B87" i="71"/>
  <c r="G83" i="71"/>
  <c r="I83" i="71"/>
  <c r="J83" i="71" s="1"/>
  <c r="F84" i="71" s="1"/>
  <c r="H83" i="71"/>
  <c r="E22" i="61"/>
  <c r="E23" i="61" s="1"/>
  <c r="N32" i="32"/>
  <c r="M32" i="32"/>
  <c r="H22" i="32"/>
  <c r="J84" i="71" l="1"/>
  <c r="F85" i="71" s="1"/>
  <c r="I84" i="71"/>
  <c r="H84" i="71"/>
  <c r="E87" i="71"/>
  <c r="C87" i="71"/>
  <c r="D87" i="71"/>
  <c r="B88" i="71"/>
  <c r="G84" i="71"/>
  <c r="M7" i="32"/>
  <c r="G85" i="71" l="1"/>
  <c r="H85" i="71"/>
  <c r="I85" i="71"/>
  <c r="J85" i="71" s="1"/>
  <c r="F86" i="71" s="1"/>
  <c r="D88" i="71"/>
  <c r="C88" i="71"/>
  <c r="E88" i="71"/>
  <c r="B89" i="71"/>
  <c r="M35" i="32"/>
  <c r="M37" i="32" s="1"/>
  <c r="M9" i="32"/>
  <c r="M8" i="32"/>
  <c r="N9" i="32"/>
  <c r="H86" i="71" l="1"/>
  <c r="I86" i="71"/>
  <c r="J86" i="71" s="1"/>
  <c r="F87" i="71" s="1"/>
  <c r="G86" i="71"/>
  <c r="E89" i="71"/>
  <c r="C89" i="71"/>
  <c r="D89" i="71"/>
  <c r="B90" i="71"/>
  <c r="H87" i="71" l="1"/>
  <c r="I87" i="71"/>
  <c r="J87" i="71" s="1"/>
  <c r="F88" i="71" s="1"/>
  <c r="E90" i="71"/>
  <c r="C90" i="71"/>
  <c r="D90" i="71"/>
  <c r="B91" i="71"/>
  <c r="G87" i="71"/>
  <c r="H88" i="71" l="1"/>
  <c r="I88" i="71"/>
  <c r="J88" i="71" s="1"/>
  <c r="F89" i="71" s="1"/>
  <c r="G88" i="71"/>
  <c r="D91" i="71"/>
  <c r="E91" i="71"/>
  <c r="C91" i="71"/>
  <c r="B92" i="71"/>
  <c r="H89" i="71" l="1"/>
  <c r="I89" i="71"/>
  <c r="J89" i="71" s="1"/>
  <c r="F90" i="71" s="1"/>
  <c r="G89" i="71"/>
  <c r="E92" i="71"/>
  <c r="C92" i="71"/>
  <c r="D92" i="71"/>
  <c r="B93" i="71"/>
  <c r="I90" i="71" l="1"/>
  <c r="J90" i="71" s="1"/>
  <c r="F91" i="71" s="1"/>
  <c r="H90" i="71"/>
  <c r="G90" i="71"/>
  <c r="D93" i="71"/>
  <c r="E93" i="71"/>
  <c r="C93" i="71"/>
  <c r="B94" i="71"/>
  <c r="G91" i="71" l="1"/>
  <c r="H91" i="71"/>
  <c r="I91" i="71"/>
  <c r="J91" i="71" s="1"/>
  <c r="F92" i="71" s="1"/>
  <c r="E94" i="71"/>
  <c r="C94" i="71"/>
  <c r="D94" i="71"/>
  <c r="B95" i="71"/>
  <c r="I92" i="71" l="1"/>
  <c r="J92" i="71" s="1"/>
  <c r="F93" i="71" s="1"/>
  <c r="H92" i="71"/>
  <c r="G92" i="71"/>
  <c r="D95" i="71"/>
  <c r="E95" i="71"/>
  <c r="C95" i="71"/>
  <c r="B96" i="71"/>
  <c r="I93" i="71" l="1"/>
  <c r="J93" i="71" s="1"/>
  <c r="F94" i="71" s="1"/>
  <c r="H93" i="71"/>
  <c r="G93" i="71"/>
  <c r="E96" i="71"/>
  <c r="C96" i="71"/>
  <c r="D96" i="71"/>
  <c r="B97" i="71"/>
  <c r="G94" i="71" l="1"/>
  <c r="H94" i="71"/>
  <c r="I94" i="71"/>
  <c r="J94" i="71" s="1"/>
  <c r="F95" i="71" s="1"/>
  <c r="D97" i="71"/>
  <c r="E97" i="71"/>
  <c r="C97" i="71"/>
  <c r="B98" i="71"/>
  <c r="I95" i="71" l="1"/>
  <c r="J95" i="71" s="1"/>
  <c r="F96" i="71" s="1"/>
  <c r="H95" i="71"/>
  <c r="G95" i="71"/>
  <c r="E98" i="71"/>
  <c r="C98" i="71"/>
  <c r="D98" i="71"/>
  <c r="B99" i="71"/>
  <c r="H96" i="71" l="1"/>
  <c r="I96" i="71"/>
  <c r="J96" i="71" s="1"/>
  <c r="F97" i="71" s="1"/>
  <c r="D99" i="71"/>
  <c r="E99" i="71"/>
  <c r="C99" i="71"/>
  <c r="B100" i="71"/>
  <c r="G96" i="71"/>
  <c r="H97" i="71" l="1"/>
  <c r="I97" i="71"/>
  <c r="J97" i="71" s="1"/>
  <c r="F98" i="71" s="1"/>
  <c r="E100" i="71"/>
  <c r="C100" i="71"/>
  <c r="D100" i="71"/>
  <c r="B101" i="71"/>
  <c r="G97" i="71"/>
  <c r="I98" i="71" l="1"/>
  <c r="J98" i="71" s="1"/>
  <c r="F99" i="71" s="1"/>
  <c r="H98" i="71"/>
  <c r="D101" i="71"/>
  <c r="E101" i="71"/>
  <c r="C101" i="71"/>
  <c r="B102" i="71"/>
  <c r="G98" i="71"/>
  <c r="H99" i="71" l="1"/>
  <c r="I99" i="71"/>
  <c r="J99" i="71" s="1"/>
  <c r="F100" i="71" s="1"/>
  <c r="E102" i="71"/>
  <c r="C102" i="71"/>
  <c r="D102" i="71"/>
  <c r="B103" i="71"/>
  <c r="G99" i="71"/>
  <c r="I100" i="71" l="1"/>
  <c r="J100" i="71" s="1"/>
  <c r="F101" i="71" s="1"/>
  <c r="H100" i="71"/>
  <c r="D103" i="71"/>
  <c r="E103" i="71"/>
  <c r="C103" i="71"/>
  <c r="B104" i="71"/>
  <c r="G100" i="71"/>
  <c r="H101" i="71" l="1"/>
  <c r="I101" i="71"/>
  <c r="J101" i="71" s="1"/>
  <c r="F102" i="71" s="1"/>
  <c r="E104" i="71"/>
  <c r="C104" i="71"/>
  <c r="D104" i="71"/>
  <c r="B105" i="71"/>
  <c r="G101" i="71"/>
  <c r="I102" i="71" l="1"/>
  <c r="J102" i="71" s="1"/>
  <c r="F103" i="71" s="1"/>
  <c r="H102" i="71"/>
  <c r="D105" i="71"/>
  <c r="E105" i="71"/>
  <c r="C105" i="71"/>
  <c r="B106" i="71"/>
  <c r="G102" i="71"/>
  <c r="H103" i="71" l="1"/>
  <c r="I103" i="71"/>
  <c r="J103" i="71" s="1"/>
  <c r="F104" i="71" s="1"/>
  <c r="E106" i="71"/>
  <c r="C106" i="71"/>
  <c r="D106" i="71"/>
  <c r="B107" i="71"/>
  <c r="G103" i="71"/>
  <c r="I104" i="71" l="1"/>
  <c r="J104" i="71" s="1"/>
  <c r="F105" i="71" s="1"/>
  <c r="H104" i="71"/>
  <c r="D107" i="71"/>
  <c r="E107" i="71"/>
  <c r="C107" i="71"/>
  <c r="B108" i="71"/>
  <c r="G104" i="71"/>
  <c r="H105" i="71" l="1"/>
  <c r="I105" i="71"/>
  <c r="J105" i="71" s="1"/>
  <c r="F106" i="71" s="1"/>
  <c r="E108" i="71"/>
  <c r="C108" i="71"/>
  <c r="D108" i="71"/>
  <c r="B109" i="71"/>
  <c r="G105" i="71"/>
  <c r="I106" i="71" l="1"/>
  <c r="J106" i="71" s="1"/>
  <c r="F107" i="71" s="1"/>
  <c r="H106" i="71"/>
  <c r="D109" i="71"/>
  <c r="E109" i="71"/>
  <c r="C109" i="71"/>
  <c r="B110" i="71"/>
  <c r="G106" i="71"/>
  <c r="H107" i="71" l="1"/>
  <c r="I107" i="71"/>
  <c r="J107" i="71" s="1"/>
  <c r="F108" i="71" s="1"/>
  <c r="E110" i="71"/>
  <c r="C110" i="71"/>
  <c r="D110" i="71"/>
  <c r="B111" i="71"/>
  <c r="G107" i="71"/>
  <c r="I108" i="71" l="1"/>
  <c r="J108" i="71" s="1"/>
  <c r="F109" i="71" s="1"/>
  <c r="H108" i="71"/>
  <c r="D111" i="71"/>
  <c r="E111" i="71"/>
  <c r="C111" i="71"/>
  <c r="B112" i="71"/>
  <c r="G108" i="71"/>
  <c r="H109" i="71" l="1"/>
  <c r="I109" i="71"/>
  <c r="J109" i="71" s="1"/>
  <c r="F110" i="71" s="1"/>
  <c r="E112" i="71"/>
  <c r="C112" i="71"/>
  <c r="D112" i="71"/>
  <c r="B113" i="71"/>
  <c r="G109" i="71"/>
  <c r="I110" i="71" l="1"/>
  <c r="J110" i="71" s="1"/>
  <c r="F111" i="71" s="1"/>
  <c r="H110" i="71"/>
  <c r="D113" i="71"/>
  <c r="E113" i="71"/>
  <c r="C113" i="71"/>
  <c r="B114" i="71"/>
  <c r="G110" i="71"/>
  <c r="H111" i="71" l="1"/>
  <c r="I111" i="71"/>
  <c r="J111" i="71" s="1"/>
  <c r="F112" i="71" s="1"/>
  <c r="E114" i="71"/>
  <c r="C114" i="71"/>
  <c r="D114" i="71"/>
  <c r="B115" i="71"/>
  <c r="G111" i="71"/>
  <c r="I112" i="71" l="1"/>
  <c r="J112" i="71" s="1"/>
  <c r="F113" i="71" s="1"/>
  <c r="H112" i="71"/>
  <c r="D115" i="71"/>
  <c r="E115" i="71"/>
  <c r="C115" i="71"/>
  <c r="B116" i="71"/>
  <c r="G112" i="71"/>
  <c r="H113" i="71" l="1"/>
  <c r="I113" i="71"/>
  <c r="J113" i="71" s="1"/>
  <c r="F114" i="71" s="1"/>
  <c r="E116" i="71"/>
  <c r="C116" i="71"/>
  <c r="D116" i="71"/>
  <c r="B117" i="71"/>
  <c r="G113" i="71"/>
  <c r="I114" i="71" l="1"/>
  <c r="J114" i="71" s="1"/>
  <c r="F115" i="71" s="1"/>
  <c r="H114" i="71"/>
  <c r="D117" i="71"/>
  <c r="E117" i="71"/>
  <c r="C117" i="71"/>
  <c r="B118" i="71"/>
  <c r="G114" i="71"/>
  <c r="H115" i="71" l="1"/>
  <c r="I115" i="71"/>
  <c r="J115" i="71" s="1"/>
  <c r="F116" i="71" s="1"/>
  <c r="E118" i="71"/>
  <c r="C118" i="71"/>
  <c r="D118" i="71"/>
  <c r="B119" i="71"/>
  <c r="G115" i="71"/>
  <c r="I116" i="71" l="1"/>
  <c r="J116" i="71" s="1"/>
  <c r="F117" i="71" s="1"/>
  <c r="H116" i="71"/>
  <c r="D119" i="71"/>
  <c r="E119" i="71"/>
  <c r="C119" i="71"/>
  <c r="B120" i="71"/>
  <c r="G116" i="71"/>
  <c r="H117" i="71" l="1"/>
  <c r="I117" i="71"/>
  <c r="J117" i="71" s="1"/>
  <c r="F118" i="71" s="1"/>
  <c r="E120" i="71"/>
  <c r="C120" i="71"/>
  <c r="D120" i="71"/>
  <c r="B121" i="71"/>
  <c r="G117" i="71"/>
  <c r="I118" i="71" l="1"/>
  <c r="J118" i="71" s="1"/>
  <c r="F119" i="71" s="1"/>
  <c r="H118" i="71"/>
  <c r="D121" i="71"/>
  <c r="E121" i="71"/>
  <c r="C121" i="71"/>
  <c r="B122" i="71"/>
  <c r="G118" i="71"/>
  <c r="H119" i="71" l="1"/>
  <c r="I119" i="71"/>
  <c r="J119" i="71" s="1"/>
  <c r="F120" i="71" s="1"/>
  <c r="E122" i="71"/>
  <c r="C122" i="71"/>
  <c r="D122" i="71"/>
  <c r="B123" i="71"/>
  <c r="G119" i="71"/>
  <c r="I120" i="71" l="1"/>
  <c r="J120" i="71" s="1"/>
  <c r="F121" i="71" s="1"/>
  <c r="H120" i="71"/>
  <c r="D123" i="71"/>
  <c r="E123" i="71"/>
  <c r="C123" i="71"/>
  <c r="B124" i="71"/>
  <c r="G120" i="71"/>
  <c r="H121" i="71" l="1"/>
  <c r="I121" i="71"/>
  <c r="J121" i="71" s="1"/>
  <c r="F122" i="71" s="1"/>
  <c r="E124" i="71"/>
  <c r="C124" i="71"/>
  <c r="D124" i="71"/>
  <c r="B125" i="71"/>
  <c r="G121" i="71"/>
  <c r="I122" i="71" l="1"/>
  <c r="J122" i="71" s="1"/>
  <c r="F123" i="71" s="1"/>
  <c r="H122" i="71"/>
  <c r="D125" i="71"/>
  <c r="E125" i="71"/>
  <c r="C125" i="71"/>
  <c r="B126" i="71"/>
  <c r="G122" i="71"/>
  <c r="H123" i="71" l="1"/>
  <c r="I123" i="71"/>
  <c r="J123" i="71" s="1"/>
  <c r="F124" i="71" s="1"/>
  <c r="E126" i="71"/>
  <c r="C126" i="71"/>
  <c r="D126" i="71"/>
  <c r="B127" i="71"/>
  <c r="G123" i="71"/>
  <c r="I124" i="71" l="1"/>
  <c r="J124" i="71" s="1"/>
  <c r="F125" i="71" s="1"/>
  <c r="H124" i="71"/>
  <c r="D127" i="71"/>
  <c r="E127" i="71"/>
  <c r="C127" i="71"/>
  <c r="B128" i="71"/>
  <c r="G124" i="71"/>
  <c r="H125" i="71" l="1"/>
  <c r="I125" i="71"/>
  <c r="J125" i="71" s="1"/>
  <c r="F126" i="71" s="1"/>
  <c r="E128" i="71"/>
  <c r="C128" i="71"/>
  <c r="D128" i="71"/>
  <c r="B129" i="71"/>
  <c r="G125" i="71"/>
  <c r="I126" i="71" l="1"/>
  <c r="J126" i="71" s="1"/>
  <c r="F127" i="71" s="1"/>
  <c r="H126" i="71"/>
  <c r="D129" i="71"/>
  <c r="E129" i="71"/>
  <c r="C129" i="71"/>
  <c r="B130" i="71"/>
  <c r="G126" i="71"/>
  <c r="H127" i="71" l="1"/>
  <c r="I127" i="71"/>
  <c r="J127" i="71" s="1"/>
  <c r="F128" i="71" s="1"/>
  <c r="E130" i="71"/>
  <c r="C130" i="71"/>
  <c r="D130" i="71"/>
  <c r="B131" i="71"/>
  <c r="G127" i="71"/>
  <c r="I128" i="71" l="1"/>
  <c r="J128" i="71" s="1"/>
  <c r="F129" i="71" s="1"/>
  <c r="H128" i="71"/>
  <c r="D131" i="71"/>
  <c r="E131" i="71"/>
  <c r="C131" i="71"/>
  <c r="B132" i="71"/>
  <c r="G128" i="71"/>
  <c r="G129" i="71" l="1"/>
  <c r="H129" i="71"/>
  <c r="I129" i="71"/>
  <c r="J129" i="71" s="1"/>
  <c r="F130" i="71" s="1"/>
  <c r="E132" i="71"/>
  <c r="C132" i="71"/>
  <c r="D132" i="71"/>
  <c r="B133" i="71"/>
  <c r="H130" i="71" l="1"/>
  <c r="I130" i="71"/>
  <c r="J130" i="71" s="1"/>
  <c r="F131" i="71" s="1"/>
  <c r="G130" i="71"/>
  <c r="D133" i="71"/>
  <c r="E133" i="71"/>
  <c r="C133" i="71"/>
  <c r="B134" i="71"/>
  <c r="J131" i="71" l="1"/>
  <c r="F132" i="71" s="1"/>
  <c r="I131" i="71"/>
  <c r="H131" i="71"/>
  <c r="E134" i="71"/>
  <c r="C134" i="71"/>
  <c r="D134" i="71"/>
  <c r="B135" i="71"/>
  <c r="G131" i="71"/>
  <c r="D135" i="71" l="1"/>
  <c r="E135" i="71"/>
  <c r="C135" i="71"/>
  <c r="B136" i="71"/>
  <c r="H132" i="71"/>
  <c r="I132" i="71"/>
  <c r="J132" i="71" s="1"/>
  <c r="F133" i="71" s="1"/>
  <c r="G132" i="71"/>
  <c r="H133" i="71" l="1"/>
  <c r="I133" i="71"/>
  <c r="J133" i="71" s="1"/>
  <c r="F134" i="71" s="1"/>
  <c r="G133" i="71"/>
  <c r="E136" i="71"/>
  <c r="C136" i="71"/>
  <c r="D136" i="71"/>
  <c r="B137" i="71"/>
  <c r="J134" i="71" l="1"/>
  <c r="F135" i="71" s="1"/>
  <c r="I134" i="71"/>
  <c r="H134" i="71"/>
  <c r="D137" i="71"/>
  <c r="E137" i="71"/>
  <c r="C137" i="71"/>
  <c r="B138" i="71"/>
  <c r="G134" i="71"/>
  <c r="H135" i="71" l="1"/>
  <c r="I135" i="71"/>
  <c r="J135" i="71" s="1"/>
  <c r="F136" i="71" s="1"/>
  <c r="G135" i="71"/>
  <c r="E138" i="71"/>
  <c r="C138" i="71"/>
  <c r="D138" i="71"/>
  <c r="B139" i="71"/>
  <c r="H136" i="71" l="1"/>
  <c r="I136" i="71"/>
  <c r="J136" i="71" s="1"/>
  <c r="F137" i="71" s="1"/>
  <c r="D139" i="71"/>
  <c r="E139" i="71"/>
  <c r="C139" i="71"/>
  <c r="B140" i="71"/>
  <c r="G136" i="71"/>
  <c r="I137" i="71" l="1"/>
  <c r="J137" i="71" s="1"/>
  <c r="F138" i="71" s="1"/>
  <c r="H137" i="71"/>
  <c r="E140" i="71"/>
  <c r="C140" i="71"/>
  <c r="D140" i="71"/>
  <c r="B141" i="71"/>
  <c r="G137" i="71"/>
  <c r="G138" i="71" l="1"/>
  <c r="H138" i="71"/>
  <c r="I138" i="71"/>
  <c r="J138" i="71" s="1"/>
  <c r="F139" i="71" s="1"/>
  <c r="D141" i="71"/>
  <c r="E141" i="71"/>
  <c r="C141" i="71"/>
  <c r="B142" i="71"/>
  <c r="J139" i="71" l="1"/>
  <c r="F140" i="71" s="1"/>
  <c r="I139" i="71"/>
  <c r="H139" i="71"/>
  <c r="G139" i="71"/>
  <c r="E142" i="71"/>
  <c r="C142" i="71"/>
  <c r="D142" i="71"/>
  <c r="B143" i="71"/>
  <c r="H140" i="71" l="1"/>
  <c r="I140" i="71"/>
  <c r="J140" i="71" s="1"/>
  <c r="F141" i="71" s="1"/>
  <c r="G140" i="71"/>
  <c r="D143" i="71"/>
  <c r="E143" i="71"/>
  <c r="C143" i="71"/>
  <c r="B144" i="71"/>
  <c r="H141" i="71" l="1"/>
  <c r="I141" i="71"/>
  <c r="J141" i="71" s="1"/>
  <c r="F142" i="71" s="1"/>
  <c r="G141" i="71"/>
  <c r="E144" i="71"/>
  <c r="C144" i="71"/>
  <c r="D144" i="71"/>
  <c r="B145" i="71"/>
  <c r="H142" i="71" l="1"/>
  <c r="I142" i="71"/>
  <c r="J142" i="71" s="1"/>
  <c r="F143" i="71" s="1"/>
  <c r="G142" i="71"/>
  <c r="D145" i="71"/>
  <c r="E145" i="71"/>
  <c r="C145" i="71"/>
  <c r="B146" i="71"/>
  <c r="H143" i="71" l="1"/>
  <c r="I143" i="71"/>
  <c r="J143" i="71" s="1"/>
  <c r="F144" i="71" s="1"/>
  <c r="E146" i="71"/>
  <c r="C146" i="71"/>
  <c r="D146" i="71"/>
  <c r="B147" i="71"/>
  <c r="G143" i="71"/>
  <c r="I144" i="71" l="1"/>
  <c r="J144" i="71" s="1"/>
  <c r="F145" i="71" s="1"/>
  <c r="H144" i="71"/>
  <c r="D147" i="71"/>
  <c r="E147" i="71"/>
  <c r="C147" i="71"/>
  <c r="B148" i="71"/>
  <c r="G144" i="71"/>
  <c r="G145" i="71" l="1"/>
  <c r="I145" i="71"/>
  <c r="J145" i="71" s="1"/>
  <c r="F146" i="71" s="1"/>
  <c r="H145" i="71"/>
  <c r="E148" i="71"/>
  <c r="C148" i="71"/>
  <c r="D148" i="71"/>
  <c r="B149" i="71"/>
  <c r="J146" i="71" l="1"/>
  <c r="F147" i="71" s="1"/>
  <c r="I146" i="71"/>
  <c r="H146" i="71"/>
  <c r="G146" i="71"/>
  <c r="D149" i="71"/>
  <c r="E149" i="71"/>
  <c r="C149" i="71"/>
  <c r="B150" i="71"/>
  <c r="H147" i="71" l="1"/>
  <c r="I147" i="71"/>
  <c r="J147" i="71" s="1"/>
  <c r="F148" i="71" s="1"/>
  <c r="G147" i="71"/>
  <c r="E150" i="71"/>
  <c r="C150" i="71"/>
  <c r="D150" i="71"/>
  <c r="B151" i="71"/>
  <c r="J148" i="71" l="1"/>
  <c r="F149" i="71" s="1"/>
  <c r="I148" i="71"/>
  <c r="H148" i="71"/>
  <c r="G148" i="71"/>
  <c r="D151" i="71"/>
  <c r="E151" i="71"/>
  <c r="C151" i="71"/>
  <c r="B152" i="71"/>
  <c r="E152" i="71" l="1"/>
  <c r="C152" i="71"/>
  <c r="D152" i="71"/>
  <c r="B153" i="71"/>
  <c r="G149" i="71"/>
  <c r="I149" i="71"/>
  <c r="J149" i="71" s="1"/>
  <c r="F150" i="71" s="1"/>
  <c r="H149" i="71"/>
  <c r="H150" i="71" l="1"/>
  <c r="I150" i="71"/>
  <c r="J150" i="71" s="1"/>
  <c r="F151" i="71" s="1"/>
  <c r="D153" i="71"/>
  <c r="E153" i="71"/>
  <c r="C153" i="71"/>
  <c r="B154" i="71"/>
  <c r="G150" i="71"/>
  <c r="I151" i="71" l="1"/>
  <c r="J151" i="71" s="1"/>
  <c r="F152" i="71" s="1"/>
  <c r="H151" i="71"/>
  <c r="G151" i="71"/>
  <c r="E154" i="71"/>
  <c r="C154" i="71"/>
  <c r="D154" i="71"/>
  <c r="B155" i="71"/>
  <c r="G152" i="71" l="1"/>
  <c r="H152" i="71"/>
  <c r="I152" i="71"/>
  <c r="J152" i="71" s="1"/>
  <c r="F153" i="71" s="1"/>
  <c r="D155" i="71"/>
  <c r="E155" i="71"/>
  <c r="C155" i="71"/>
  <c r="B156" i="71"/>
  <c r="I153" i="71" l="1"/>
  <c r="J153" i="71" s="1"/>
  <c r="F154" i="71" s="1"/>
  <c r="H153" i="71"/>
  <c r="G153" i="71"/>
  <c r="E156" i="71"/>
  <c r="C156" i="71"/>
  <c r="D156" i="71"/>
  <c r="B157" i="71"/>
  <c r="H154" i="71" l="1"/>
  <c r="I154" i="71"/>
  <c r="J154" i="71" s="1"/>
  <c r="F155" i="71" s="1"/>
  <c r="D157" i="71"/>
  <c r="E157" i="71"/>
  <c r="C157" i="71"/>
  <c r="B158" i="71"/>
  <c r="G154" i="71"/>
  <c r="I155" i="71" l="1"/>
  <c r="J155" i="71" s="1"/>
  <c r="F156" i="71" s="1"/>
  <c r="H155" i="71"/>
  <c r="E158" i="71"/>
  <c r="C158" i="71"/>
  <c r="D158" i="71"/>
  <c r="B159" i="71"/>
  <c r="G155" i="71"/>
  <c r="D159" i="71" l="1"/>
  <c r="E159" i="71"/>
  <c r="C159" i="71"/>
  <c r="B160" i="71"/>
  <c r="G156" i="71"/>
  <c r="I156" i="71"/>
  <c r="J156" i="71" s="1"/>
  <c r="F157" i="71" s="1"/>
  <c r="H156" i="71"/>
  <c r="I157" i="71" l="1"/>
  <c r="J157" i="71" s="1"/>
  <c r="F158" i="71" s="1"/>
  <c r="H157" i="71"/>
  <c r="E160" i="71"/>
  <c r="C160" i="71"/>
  <c r="D160" i="71"/>
  <c r="B161" i="71"/>
  <c r="G157" i="71"/>
  <c r="G158" i="71" l="1"/>
  <c r="H158" i="71"/>
  <c r="I158" i="71"/>
  <c r="J158" i="71" s="1"/>
  <c r="F159" i="71" s="1"/>
  <c r="D161" i="71"/>
  <c r="E161" i="71"/>
  <c r="C161" i="71"/>
  <c r="B162" i="71"/>
  <c r="J159" i="71" l="1"/>
  <c r="F160" i="71" s="1"/>
  <c r="I159" i="71"/>
  <c r="H159" i="71"/>
  <c r="G159" i="71"/>
  <c r="E162" i="71"/>
  <c r="C162" i="71"/>
  <c r="D162" i="71"/>
  <c r="B163" i="71"/>
  <c r="D163" i="71" l="1"/>
  <c r="E163" i="71"/>
  <c r="C163" i="71"/>
  <c r="B164" i="71"/>
  <c r="G160" i="71"/>
  <c r="H160" i="71"/>
  <c r="I160" i="71"/>
  <c r="J160" i="71" s="1"/>
  <c r="F161" i="71" s="1"/>
  <c r="J161" i="71" l="1"/>
  <c r="F162" i="71" s="1"/>
  <c r="I161" i="71"/>
  <c r="H161" i="71"/>
  <c r="G161" i="71"/>
  <c r="E164" i="71"/>
  <c r="C164" i="71"/>
  <c r="D164" i="71"/>
  <c r="B165" i="71"/>
  <c r="D165" i="71" l="1"/>
  <c r="E165" i="71"/>
  <c r="C165" i="71"/>
  <c r="B166" i="71"/>
  <c r="G162" i="71"/>
  <c r="H162" i="71"/>
  <c r="I162" i="71"/>
  <c r="J162" i="71" s="1"/>
  <c r="F163" i="71" s="1"/>
  <c r="H163" i="71" l="1"/>
  <c r="I163" i="71"/>
  <c r="J163" i="71" s="1"/>
  <c r="F164" i="71" s="1"/>
  <c r="E166" i="71"/>
  <c r="C166" i="71"/>
  <c r="D166" i="71"/>
  <c r="B167" i="71"/>
  <c r="G163" i="71"/>
  <c r="H164" i="71" l="1"/>
  <c r="I164" i="71"/>
  <c r="J164" i="71" s="1"/>
  <c r="F165" i="71" s="1"/>
  <c r="G164" i="71"/>
  <c r="D167" i="71"/>
  <c r="E167" i="71"/>
  <c r="C167" i="71"/>
  <c r="B168" i="71"/>
  <c r="H165" i="71" l="1"/>
  <c r="I165" i="71"/>
  <c r="J165" i="71" s="1"/>
  <c r="F166" i="71" s="1"/>
  <c r="G165" i="71"/>
  <c r="E168" i="71"/>
  <c r="C168" i="71"/>
  <c r="D168" i="71"/>
  <c r="B169" i="71"/>
  <c r="H166" i="71" l="1"/>
  <c r="I166" i="71"/>
  <c r="J166" i="71" s="1"/>
  <c r="F167" i="71" s="1"/>
  <c r="G166" i="71"/>
  <c r="D169" i="71"/>
  <c r="E169" i="71"/>
  <c r="C169" i="71"/>
  <c r="B170" i="71"/>
  <c r="E170" i="71" l="1"/>
  <c r="C170" i="71"/>
  <c r="D170" i="71"/>
  <c r="B171" i="71"/>
  <c r="G167" i="71"/>
  <c r="I167" i="71"/>
  <c r="J167" i="71" s="1"/>
  <c r="F168" i="71" s="1"/>
  <c r="H167" i="71"/>
  <c r="H168" i="71" l="1"/>
  <c r="I168" i="71"/>
  <c r="J168" i="71" s="1"/>
  <c r="F169" i="71" s="1"/>
  <c r="D171" i="71"/>
  <c r="E171" i="71"/>
  <c r="C171" i="71"/>
  <c r="B172" i="71"/>
  <c r="G168" i="71"/>
  <c r="I169" i="71" l="1"/>
  <c r="J169" i="71" s="1"/>
  <c r="F170" i="71" s="1"/>
  <c r="H169" i="71"/>
  <c r="G169" i="71"/>
  <c r="E172" i="71"/>
  <c r="C172" i="71"/>
  <c r="D172" i="71"/>
  <c r="B173" i="71"/>
  <c r="G170" i="71" l="1"/>
  <c r="H170" i="71"/>
  <c r="I170" i="71"/>
  <c r="J170" i="71" s="1"/>
  <c r="F171" i="71" s="1"/>
  <c r="D173" i="71"/>
  <c r="E173" i="71"/>
  <c r="C173" i="71"/>
  <c r="B174" i="71"/>
  <c r="I171" i="71" l="1"/>
  <c r="J171" i="71" s="1"/>
  <c r="F172" i="71" s="1"/>
  <c r="H171" i="71"/>
  <c r="G171" i="71"/>
  <c r="E174" i="71"/>
  <c r="C174" i="71"/>
  <c r="D174" i="71"/>
  <c r="B175" i="71"/>
  <c r="H172" i="71" l="1"/>
  <c r="I172" i="71"/>
  <c r="J172" i="71" s="1"/>
  <c r="F173" i="71" s="1"/>
  <c r="D175" i="71"/>
  <c r="E175" i="71"/>
  <c r="C175" i="71"/>
  <c r="B176" i="71"/>
  <c r="G172" i="71"/>
  <c r="J173" i="71" l="1"/>
  <c r="F174" i="71" s="1"/>
  <c r="I173" i="71"/>
  <c r="H173" i="71"/>
  <c r="G173" i="71"/>
  <c r="E176" i="71"/>
  <c r="C176" i="71"/>
  <c r="D176" i="71"/>
  <c r="B177" i="71"/>
  <c r="J174" i="71" l="1"/>
  <c r="F175" i="71" s="1"/>
  <c r="I174" i="71"/>
  <c r="H174" i="71"/>
  <c r="D177" i="71"/>
  <c r="E177" i="71"/>
  <c r="C177" i="71"/>
  <c r="B178" i="71"/>
  <c r="G174" i="71"/>
  <c r="G175" i="71" l="1"/>
  <c r="E178" i="71"/>
  <c r="C178" i="71"/>
  <c r="D178" i="71"/>
  <c r="B179" i="71"/>
  <c r="H175" i="71"/>
  <c r="I175" i="71"/>
  <c r="J175" i="71" s="1"/>
  <c r="F176" i="71" s="1"/>
  <c r="H176" i="71" l="1"/>
  <c r="I176" i="71"/>
  <c r="J176" i="71" s="1"/>
  <c r="F177" i="71" s="1"/>
  <c r="G176" i="71"/>
  <c r="D179" i="71"/>
  <c r="E179" i="71"/>
  <c r="C179" i="71"/>
  <c r="B180" i="71"/>
  <c r="J177" i="71" l="1"/>
  <c r="F178" i="71" s="1"/>
  <c r="I177" i="71"/>
  <c r="H177" i="71"/>
  <c r="E180" i="71"/>
  <c r="C180" i="71"/>
  <c r="D180" i="71"/>
  <c r="B181" i="71"/>
  <c r="G177" i="71"/>
  <c r="H178" i="71" l="1"/>
  <c r="I178" i="71"/>
  <c r="J178" i="71" s="1"/>
  <c r="F179" i="71" s="1"/>
  <c r="G178" i="71"/>
  <c r="D181" i="71"/>
  <c r="E181" i="71"/>
  <c r="C181" i="71"/>
  <c r="B182" i="71"/>
  <c r="J179" i="71" l="1"/>
  <c r="F180" i="71" s="1"/>
  <c r="I179" i="71"/>
  <c r="H179" i="71"/>
  <c r="G179" i="71"/>
  <c r="E182" i="71"/>
  <c r="C182" i="71"/>
  <c r="D182" i="71"/>
  <c r="B183" i="71"/>
  <c r="G180" i="71" l="1"/>
  <c r="H180" i="71"/>
  <c r="I180" i="71"/>
  <c r="J180" i="71" s="1"/>
  <c r="F181" i="71" s="1"/>
  <c r="D183" i="71"/>
  <c r="E183" i="71"/>
  <c r="C183" i="71"/>
  <c r="B184" i="71"/>
  <c r="I181" i="71" l="1"/>
  <c r="J181" i="71" s="1"/>
  <c r="F182" i="71" s="1"/>
  <c r="H181" i="71"/>
  <c r="G181" i="71"/>
  <c r="E184" i="71"/>
  <c r="C184" i="71"/>
  <c r="D184" i="71"/>
  <c r="B185" i="71"/>
  <c r="H182" i="71" l="1"/>
  <c r="I182" i="71"/>
  <c r="J182" i="71" s="1"/>
  <c r="F183" i="71" s="1"/>
  <c r="D185" i="71"/>
  <c r="E185" i="71"/>
  <c r="C185" i="71"/>
  <c r="B186" i="71"/>
  <c r="G182" i="71"/>
  <c r="H183" i="71" l="1"/>
  <c r="I183" i="71"/>
  <c r="J183" i="71" s="1"/>
  <c r="F184" i="71" s="1"/>
  <c r="E186" i="71"/>
  <c r="C186" i="71"/>
  <c r="D186" i="71"/>
  <c r="B187" i="71"/>
  <c r="G183" i="71"/>
  <c r="I184" i="71" l="1"/>
  <c r="J184" i="71" s="1"/>
  <c r="F185" i="71" s="1"/>
  <c r="H184" i="71"/>
  <c r="D187" i="71"/>
  <c r="E187" i="71"/>
  <c r="C187" i="71"/>
  <c r="B188" i="71"/>
  <c r="G184" i="71"/>
  <c r="G185" i="71" l="1"/>
  <c r="I185" i="71"/>
  <c r="J185" i="71" s="1"/>
  <c r="F186" i="71" s="1"/>
  <c r="H185" i="71"/>
  <c r="E188" i="71"/>
  <c r="C188" i="71"/>
  <c r="D188" i="71"/>
  <c r="B189" i="71"/>
  <c r="H186" i="71" l="1"/>
  <c r="I186" i="71"/>
  <c r="J186" i="71" s="1"/>
  <c r="F187" i="71" s="1"/>
  <c r="G186" i="71"/>
  <c r="D189" i="71"/>
  <c r="E189" i="71"/>
  <c r="C189" i="71"/>
  <c r="B190" i="71"/>
  <c r="H187" i="71" l="1"/>
  <c r="I187" i="71"/>
  <c r="J187" i="71" s="1"/>
  <c r="F188" i="71" s="1"/>
  <c r="E190" i="71"/>
  <c r="C190" i="71"/>
  <c r="D190" i="71"/>
  <c r="B191" i="71"/>
  <c r="G187" i="71"/>
  <c r="H188" i="71" l="1"/>
  <c r="I188" i="71"/>
  <c r="J188" i="71" s="1"/>
  <c r="F189" i="71" s="1"/>
  <c r="G188" i="71"/>
  <c r="D191" i="71"/>
  <c r="E191" i="71"/>
  <c r="C191" i="71"/>
  <c r="B192" i="71"/>
  <c r="J189" i="71" l="1"/>
  <c r="F190" i="71" s="1"/>
  <c r="I189" i="71"/>
  <c r="H189" i="71"/>
  <c r="E192" i="71"/>
  <c r="C192" i="71"/>
  <c r="D192" i="71"/>
  <c r="B193" i="71"/>
  <c r="G189" i="71"/>
  <c r="H190" i="71" l="1"/>
  <c r="I190" i="71"/>
  <c r="J190" i="71" s="1"/>
  <c r="F191" i="71" s="1"/>
  <c r="G190" i="71"/>
  <c r="D193" i="71"/>
  <c r="E193" i="71"/>
  <c r="C193" i="71"/>
  <c r="B194" i="71"/>
  <c r="E194" i="71" l="1"/>
  <c r="C194" i="71"/>
  <c r="D194" i="71"/>
  <c r="B195" i="71"/>
  <c r="G191" i="71"/>
  <c r="H191" i="71"/>
  <c r="I191" i="71"/>
  <c r="J191" i="71" s="1"/>
  <c r="F192" i="71" s="1"/>
  <c r="H192" i="71" l="1"/>
  <c r="I192" i="71"/>
  <c r="J192" i="71" s="1"/>
  <c r="F193" i="71" s="1"/>
  <c r="D195" i="71"/>
  <c r="E195" i="71"/>
  <c r="C195" i="71"/>
  <c r="B196" i="71"/>
  <c r="G192" i="71"/>
  <c r="J193" i="71" l="1"/>
  <c r="F194" i="71" s="1"/>
  <c r="I193" i="71"/>
  <c r="H193" i="71"/>
  <c r="G193" i="71"/>
  <c r="E196" i="71"/>
  <c r="C196" i="71"/>
  <c r="D196" i="71"/>
  <c r="B197" i="71"/>
  <c r="G194" i="71" l="1"/>
  <c r="H194" i="71"/>
  <c r="I194" i="71"/>
  <c r="J194" i="71" s="1"/>
  <c r="F195" i="71" s="1"/>
  <c r="D197" i="71"/>
  <c r="E197" i="71"/>
  <c r="C197" i="71"/>
  <c r="B198" i="71"/>
  <c r="I195" i="71" l="1"/>
  <c r="J195" i="71" s="1"/>
  <c r="F196" i="71" s="1"/>
  <c r="H195" i="71"/>
  <c r="G195" i="71"/>
  <c r="E198" i="71"/>
  <c r="C198" i="71"/>
  <c r="D198" i="71"/>
  <c r="B199" i="71"/>
  <c r="H196" i="71" l="1"/>
  <c r="I196" i="71"/>
  <c r="J196" i="71" s="1"/>
  <c r="F197" i="71" s="1"/>
  <c r="D199" i="71"/>
  <c r="E199" i="71"/>
  <c r="C199" i="71"/>
  <c r="B200" i="71"/>
  <c r="G196" i="71"/>
  <c r="I197" i="71" l="1"/>
  <c r="J197" i="71" s="1"/>
  <c r="F198" i="71" s="1"/>
  <c r="H197" i="71"/>
  <c r="G197" i="71"/>
  <c r="E200" i="71"/>
  <c r="C200" i="71"/>
  <c r="D200" i="71"/>
  <c r="B201" i="71"/>
  <c r="H198" i="71" l="1"/>
  <c r="I198" i="71"/>
  <c r="J198" i="71" s="1"/>
  <c r="F199" i="71" s="1"/>
  <c r="D201" i="71"/>
  <c r="E201" i="71"/>
  <c r="C201" i="71"/>
  <c r="B202" i="71"/>
  <c r="G198" i="71"/>
  <c r="H199" i="71" l="1"/>
  <c r="I199" i="71"/>
  <c r="J199" i="71" s="1"/>
  <c r="F200" i="71" s="1"/>
  <c r="G199" i="71"/>
  <c r="E202" i="71"/>
  <c r="C202" i="71"/>
  <c r="D202" i="71"/>
  <c r="B203" i="71"/>
  <c r="J200" i="71" l="1"/>
  <c r="F201" i="71" s="1"/>
  <c r="I200" i="71"/>
  <c r="H200" i="71"/>
  <c r="G200" i="71"/>
  <c r="D203" i="71"/>
  <c r="E203" i="71"/>
  <c r="C203" i="71"/>
  <c r="B204" i="71"/>
  <c r="I201" i="71" l="1"/>
  <c r="J201" i="71" s="1"/>
  <c r="F202" i="71" s="1"/>
  <c r="H201" i="71"/>
  <c r="E204" i="71"/>
  <c r="C204" i="71"/>
  <c r="D204" i="71"/>
  <c r="B205" i="71"/>
  <c r="G201" i="71"/>
  <c r="H202" i="71" l="1"/>
  <c r="I202" i="71"/>
  <c r="J202" i="71" s="1"/>
  <c r="F203" i="71" s="1"/>
  <c r="D205" i="71"/>
  <c r="E205" i="71"/>
  <c r="C205" i="71"/>
  <c r="B206" i="71"/>
  <c r="G202" i="71"/>
  <c r="I203" i="71" l="1"/>
  <c r="J203" i="71" s="1"/>
  <c r="F204" i="71" s="1"/>
  <c r="H203" i="71"/>
  <c r="E206" i="71"/>
  <c r="C206" i="71"/>
  <c r="D206" i="71"/>
  <c r="B207" i="71"/>
  <c r="G203" i="71"/>
  <c r="D207" i="71" l="1"/>
  <c r="E207" i="71"/>
  <c r="C207" i="71"/>
  <c r="B208" i="71"/>
  <c r="G204" i="71"/>
  <c r="I204" i="71"/>
  <c r="J204" i="71" s="1"/>
  <c r="F205" i="71" s="1"/>
  <c r="H204" i="71"/>
  <c r="J205" i="71" l="1"/>
  <c r="F206" i="71" s="1"/>
  <c r="I205" i="71"/>
  <c r="H205" i="71"/>
  <c r="E208" i="71"/>
  <c r="C208" i="71"/>
  <c r="D208" i="71"/>
  <c r="B209" i="71"/>
  <c r="G205" i="71"/>
  <c r="G206" i="71" l="1"/>
  <c r="H206" i="71"/>
  <c r="I206" i="71"/>
  <c r="J206" i="71" s="1"/>
  <c r="F207" i="71" s="1"/>
  <c r="D209" i="71"/>
  <c r="E209" i="71"/>
  <c r="C209" i="71"/>
  <c r="B210" i="71"/>
  <c r="J207" i="71" l="1"/>
  <c r="F208" i="71" s="1"/>
  <c r="I207" i="71"/>
  <c r="H207" i="71"/>
  <c r="G207" i="71"/>
  <c r="E210" i="71"/>
  <c r="C210" i="71"/>
  <c r="D210" i="71"/>
  <c r="B211" i="71"/>
  <c r="D211" i="71" l="1"/>
  <c r="E211" i="71"/>
  <c r="C211" i="71"/>
  <c r="B212" i="71"/>
  <c r="G208" i="71"/>
  <c r="H208" i="71"/>
  <c r="I208" i="71"/>
  <c r="J208" i="71" s="1"/>
  <c r="F209" i="71" s="1"/>
  <c r="J209" i="71" l="1"/>
  <c r="F210" i="71" s="1"/>
  <c r="I209" i="71"/>
  <c r="H209" i="71"/>
  <c r="G209" i="71"/>
  <c r="E212" i="71"/>
  <c r="C212" i="71"/>
  <c r="D212" i="71"/>
  <c r="B213" i="71"/>
  <c r="D213" i="71" l="1"/>
  <c r="E213" i="71"/>
  <c r="C213" i="71"/>
  <c r="B214" i="71"/>
  <c r="G210" i="71"/>
  <c r="H210" i="71"/>
  <c r="I210" i="71"/>
  <c r="J210" i="71" s="1"/>
  <c r="F211" i="71" s="1"/>
  <c r="H211" i="71" l="1"/>
  <c r="I211" i="71"/>
  <c r="J211" i="71" s="1"/>
  <c r="F212" i="71" s="1"/>
  <c r="G211" i="71"/>
  <c r="E214" i="71"/>
  <c r="C214" i="71"/>
  <c r="D214" i="71"/>
  <c r="B215" i="71"/>
  <c r="D215" i="71" l="1"/>
  <c r="E215" i="71"/>
  <c r="C215" i="71"/>
  <c r="B216" i="71"/>
  <c r="G212" i="71"/>
  <c r="H212" i="71"/>
  <c r="I212" i="71"/>
  <c r="J212" i="71" s="1"/>
  <c r="F213" i="71" s="1"/>
  <c r="H213" i="71" l="1"/>
  <c r="I213" i="71"/>
  <c r="J213" i="71" s="1"/>
  <c r="F214" i="71" s="1"/>
  <c r="G213" i="71"/>
  <c r="E216" i="71"/>
  <c r="C216" i="71"/>
  <c r="D216" i="71"/>
  <c r="B217" i="71"/>
  <c r="D217" i="71" l="1"/>
  <c r="E217" i="71"/>
  <c r="C217" i="71"/>
  <c r="B218" i="71"/>
  <c r="G214" i="71"/>
  <c r="H214" i="71"/>
  <c r="I214" i="71"/>
  <c r="J214" i="71" s="1"/>
  <c r="F215" i="71" s="1"/>
  <c r="H215" i="71" l="1"/>
  <c r="I215" i="71"/>
  <c r="J215" i="71" s="1"/>
  <c r="F216" i="71" s="1"/>
  <c r="G215" i="71"/>
  <c r="E218" i="71"/>
  <c r="C218" i="71"/>
  <c r="D218" i="71"/>
  <c r="B219" i="71"/>
  <c r="H216" i="71" l="1"/>
  <c r="I216" i="71"/>
  <c r="J216" i="71" s="1"/>
  <c r="F217" i="71" s="1"/>
  <c r="D219" i="71"/>
  <c r="E219" i="71"/>
  <c r="C219" i="71"/>
  <c r="B220" i="71"/>
  <c r="G216" i="71"/>
  <c r="H217" i="71" l="1"/>
  <c r="I217" i="71"/>
  <c r="J217" i="71" s="1"/>
  <c r="F218" i="71" s="1"/>
  <c r="G217" i="71"/>
  <c r="E220" i="71"/>
  <c r="C220" i="71"/>
  <c r="D220" i="71"/>
  <c r="B221" i="71"/>
  <c r="I218" i="71" l="1"/>
  <c r="J218" i="71" s="1"/>
  <c r="F219" i="71" s="1"/>
  <c r="H218" i="71"/>
  <c r="G218" i="71"/>
  <c r="D221" i="71"/>
  <c r="E221" i="71"/>
  <c r="C221" i="71"/>
  <c r="B222" i="71"/>
  <c r="G219" i="71" l="1"/>
  <c r="I219" i="71"/>
  <c r="J219" i="71" s="1"/>
  <c r="F220" i="71" s="1"/>
  <c r="H219" i="71"/>
  <c r="E222" i="71"/>
  <c r="C222" i="71"/>
  <c r="D222" i="71"/>
  <c r="B223" i="71"/>
  <c r="H220" i="71" l="1"/>
  <c r="I220" i="71"/>
  <c r="J220" i="71" s="1"/>
  <c r="F221" i="71" s="1"/>
  <c r="G220" i="71"/>
  <c r="D223" i="71"/>
  <c r="E223" i="71"/>
  <c r="C223" i="71"/>
  <c r="B224" i="71"/>
  <c r="E224" i="71" l="1"/>
  <c r="C224" i="71"/>
  <c r="D224" i="71"/>
  <c r="B225" i="71"/>
  <c r="G221" i="71"/>
  <c r="H221" i="71"/>
  <c r="I221" i="71"/>
  <c r="J221" i="71" s="1"/>
  <c r="F222" i="71" s="1"/>
  <c r="H222" i="71" l="1"/>
  <c r="I222" i="71"/>
  <c r="J222" i="71" s="1"/>
  <c r="F223" i="71" s="1"/>
  <c r="D225" i="71"/>
  <c r="E225" i="71"/>
  <c r="C225" i="71"/>
  <c r="B226" i="71"/>
  <c r="G222" i="71"/>
  <c r="I223" i="71" l="1"/>
  <c r="J223" i="71" s="1"/>
  <c r="F224" i="71" s="1"/>
  <c r="H223" i="71"/>
  <c r="G223" i="71"/>
  <c r="E226" i="71"/>
  <c r="C226" i="71"/>
  <c r="D226" i="71"/>
  <c r="B227" i="71"/>
  <c r="G224" i="71" l="1"/>
  <c r="H224" i="71"/>
  <c r="I224" i="71"/>
  <c r="J224" i="71" s="1"/>
  <c r="F225" i="71" s="1"/>
  <c r="D227" i="71"/>
  <c r="E227" i="71"/>
  <c r="C227" i="71"/>
  <c r="B228" i="71"/>
  <c r="I225" i="71" l="1"/>
  <c r="J225" i="71" s="1"/>
  <c r="F226" i="71" s="1"/>
  <c r="H225" i="71"/>
  <c r="G225" i="71"/>
  <c r="E228" i="71"/>
  <c r="C228" i="71"/>
  <c r="D228" i="71"/>
  <c r="B229" i="71"/>
  <c r="D229" i="71" l="1"/>
  <c r="E229" i="71"/>
  <c r="C229" i="71"/>
  <c r="B230" i="71"/>
  <c r="G226" i="71"/>
  <c r="I226" i="71"/>
  <c r="J226" i="71" s="1"/>
  <c r="F227" i="71" s="1"/>
  <c r="H226" i="71"/>
  <c r="I227" i="71" l="1"/>
  <c r="J227" i="71" s="1"/>
  <c r="F228" i="71" s="1"/>
  <c r="H227" i="71"/>
  <c r="E230" i="71"/>
  <c r="C230" i="71"/>
  <c r="D230" i="71"/>
  <c r="B231" i="71"/>
  <c r="G227" i="71"/>
  <c r="G228" i="71" l="1"/>
  <c r="H228" i="71"/>
  <c r="I228" i="71"/>
  <c r="J228" i="71" s="1"/>
  <c r="F229" i="71" s="1"/>
  <c r="D231" i="71"/>
  <c r="C231" i="71"/>
  <c r="E231" i="71"/>
  <c r="B232" i="71"/>
  <c r="H229" i="71" l="1"/>
  <c r="I229" i="71"/>
  <c r="J229" i="71" s="1"/>
  <c r="F230" i="71" s="1"/>
  <c r="G229" i="71"/>
  <c r="E232" i="71"/>
  <c r="C232" i="71"/>
  <c r="D232" i="71"/>
  <c r="B233" i="71"/>
  <c r="H230" i="71" l="1"/>
  <c r="I230" i="71"/>
  <c r="J230" i="71" s="1"/>
  <c r="F231" i="71" s="1"/>
  <c r="D233" i="71"/>
  <c r="E233" i="71"/>
  <c r="C233" i="71"/>
  <c r="B234" i="71"/>
  <c r="G230" i="71"/>
  <c r="I231" i="71" l="1"/>
  <c r="J231" i="71" s="1"/>
  <c r="F232" i="71" s="1"/>
  <c r="H231" i="71"/>
  <c r="E234" i="71"/>
  <c r="C234" i="71"/>
  <c r="D234" i="71"/>
  <c r="B235" i="71"/>
  <c r="G231" i="71"/>
  <c r="G232" i="71" l="1"/>
  <c r="H232" i="71"/>
  <c r="I232" i="71"/>
  <c r="J232" i="71" s="1"/>
  <c r="F233" i="71" s="1"/>
  <c r="D235" i="71"/>
  <c r="C235" i="71"/>
  <c r="E235" i="71"/>
  <c r="B236" i="71"/>
  <c r="H233" i="71" l="1"/>
  <c r="I233" i="71"/>
  <c r="J233" i="71" s="1"/>
  <c r="F234" i="71" s="1"/>
  <c r="G233" i="71"/>
  <c r="E236" i="71"/>
  <c r="C236" i="71"/>
  <c r="D236" i="71"/>
  <c r="B237" i="71"/>
  <c r="H234" i="71" l="1"/>
  <c r="I234" i="71"/>
  <c r="J234" i="71" s="1"/>
  <c r="F235" i="71" s="1"/>
  <c r="D237" i="71"/>
  <c r="E237" i="71"/>
  <c r="C237" i="71"/>
  <c r="B238" i="71"/>
  <c r="G234" i="71"/>
  <c r="I235" i="71" l="1"/>
  <c r="J235" i="71" s="1"/>
  <c r="F236" i="71" s="1"/>
  <c r="H235" i="71"/>
  <c r="G235" i="71"/>
  <c r="E238" i="71"/>
  <c r="C238" i="71"/>
  <c r="D238" i="71"/>
  <c r="B239" i="71"/>
  <c r="H236" i="71" l="1"/>
  <c r="I236" i="71"/>
  <c r="J236" i="71" s="1"/>
  <c r="F237" i="71" s="1"/>
  <c r="D239" i="71"/>
  <c r="C239" i="71"/>
  <c r="E239" i="71"/>
  <c r="B240" i="71"/>
  <c r="G236" i="71"/>
  <c r="H237" i="71" l="1"/>
  <c r="I237" i="71"/>
  <c r="J237" i="71" s="1"/>
  <c r="F238" i="71" s="1"/>
  <c r="G237" i="71"/>
  <c r="E240" i="71"/>
  <c r="C240" i="71"/>
  <c r="D240" i="71"/>
  <c r="B241" i="71"/>
  <c r="J238" i="71" l="1"/>
  <c r="F239" i="71" s="1"/>
  <c r="I238" i="71"/>
  <c r="H238" i="71"/>
  <c r="G238" i="71"/>
  <c r="D241" i="71"/>
  <c r="E241" i="71"/>
  <c r="C241" i="71"/>
  <c r="B242" i="71"/>
  <c r="G239" i="71" l="1"/>
  <c r="H239" i="71"/>
  <c r="I239" i="71"/>
  <c r="J239" i="71" s="1"/>
  <c r="F240" i="71" s="1"/>
  <c r="E242" i="71"/>
  <c r="C242" i="71"/>
  <c r="D242" i="71"/>
  <c r="B243" i="71"/>
  <c r="H240" i="71" l="1"/>
  <c r="I240" i="71"/>
  <c r="J240" i="71" s="1"/>
  <c r="F241" i="71" s="1"/>
  <c r="G240" i="71"/>
  <c r="D243" i="71"/>
  <c r="C243" i="71"/>
  <c r="E243" i="71"/>
  <c r="B244" i="71"/>
  <c r="I241" i="71" l="1"/>
  <c r="J241" i="71" s="1"/>
  <c r="F242" i="71" s="1"/>
  <c r="H241" i="71"/>
  <c r="E244" i="71"/>
  <c r="C244" i="71"/>
  <c r="D244" i="71"/>
  <c r="B245" i="71"/>
  <c r="G241" i="71"/>
  <c r="G242" i="71" l="1"/>
  <c r="D245" i="71"/>
  <c r="E245" i="71"/>
  <c r="C245" i="71"/>
  <c r="B246" i="71"/>
  <c r="H242" i="71"/>
  <c r="I242" i="71"/>
  <c r="J242" i="71" s="1"/>
  <c r="F243" i="71" s="1"/>
  <c r="I243" i="71" l="1"/>
  <c r="J243" i="71" s="1"/>
  <c r="F244" i="71" s="1"/>
  <c r="H243" i="71"/>
  <c r="G243" i="71"/>
  <c r="E246" i="71"/>
  <c r="C246" i="71"/>
  <c r="D246" i="71"/>
  <c r="B247" i="71"/>
  <c r="G244" i="71" l="1"/>
  <c r="D247" i="71"/>
  <c r="C247" i="71"/>
  <c r="E247" i="71"/>
  <c r="B248" i="71"/>
  <c r="H244" i="71"/>
  <c r="I244" i="71"/>
  <c r="J244" i="71" s="1"/>
  <c r="F245" i="71" s="1"/>
  <c r="I245" i="71" l="1"/>
  <c r="J245" i="71" s="1"/>
  <c r="F246" i="71" s="1"/>
  <c r="H245" i="71"/>
  <c r="G245" i="71"/>
  <c r="E248" i="71"/>
  <c r="C248" i="71"/>
  <c r="D248" i="71"/>
  <c r="B249" i="71"/>
  <c r="H246" i="71" l="1"/>
  <c r="I246" i="71"/>
  <c r="J246" i="71" s="1"/>
  <c r="F247" i="71" s="1"/>
  <c r="G246" i="71"/>
  <c r="E249" i="71"/>
  <c r="C249" i="71"/>
  <c r="D249" i="71"/>
  <c r="B250" i="71"/>
  <c r="H247" i="71" l="1"/>
  <c r="I247" i="71"/>
  <c r="J247" i="71" s="1"/>
  <c r="F248" i="71" s="1"/>
  <c r="G247" i="71"/>
  <c r="D250" i="71"/>
  <c r="E250" i="71"/>
  <c r="C250" i="71"/>
  <c r="B251" i="71"/>
  <c r="H248" i="71" l="1"/>
  <c r="I248" i="71"/>
  <c r="J248" i="71" s="1"/>
  <c r="F249" i="71" s="1"/>
  <c r="G248" i="71"/>
  <c r="E251" i="71"/>
  <c r="C251" i="71"/>
  <c r="D251" i="71"/>
  <c r="B252" i="71"/>
  <c r="J249" i="71" l="1"/>
  <c r="F250" i="71" s="1"/>
  <c r="I249" i="71"/>
  <c r="H249" i="71"/>
  <c r="D252" i="71"/>
  <c r="E252" i="71"/>
  <c r="C252" i="71"/>
  <c r="B253" i="71"/>
  <c r="G249" i="71"/>
  <c r="J250" i="71" l="1"/>
  <c r="F251" i="71" s="1"/>
  <c r="I250" i="71"/>
  <c r="H250" i="71"/>
  <c r="G250" i="71"/>
  <c r="E253" i="71"/>
  <c r="C253" i="71"/>
  <c r="D253" i="71"/>
  <c r="B254" i="71"/>
  <c r="J251" i="71" l="1"/>
  <c r="F252" i="71" s="1"/>
  <c r="I251" i="71"/>
  <c r="H251" i="71"/>
  <c r="G251" i="71"/>
  <c r="D254" i="71"/>
  <c r="E254" i="71"/>
  <c r="C254" i="71"/>
  <c r="B255" i="71"/>
  <c r="G252" i="71" l="1"/>
  <c r="H252" i="71"/>
  <c r="I252" i="71"/>
  <c r="J252" i="71" s="1"/>
  <c r="F253" i="71" s="1"/>
  <c r="E255" i="71"/>
  <c r="C255" i="71"/>
  <c r="D255" i="71"/>
  <c r="B256" i="71"/>
  <c r="H253" i="71" l="1"/>
  <c r="I253" i="71"/>
  <c r="J253" i="71" s="1"/>
  <c r="F254" i="71" s="1"/>
  <c r="G253" i="71"/>
  <c r="D256" i="71"/>
  <c r="E256" i="71"/>
  <c r="C256" i="71"/>
  <c r="B257" i="71"/>
  <c r="J254" i="71" l="1"/>
  <c r="F255" i="71" s="1"/>
  <c r="I254" i="71"/>
  <c r="H254" i="71"/>
  <c r="E257" i="71"/>
  <c r="C257" i="71"/>
  <c r="D257" i="71"/>
  <c r="B258" i="71"/>
  <c r="G254" i="71"/>
  <c r="D258" i="71" l="1"/>
  <c r="E258" i="71"/>
  <c r="C258" i="71"/>
  <c r="B259" i="71"/>
  <c r="G255" i="71"/>
  <c r="I255" i="71"/>
  <c r="J255" i="71" s="1"/>
  <c r="F256" i="71" s="1"/>
  <c r="H255" i="71"/>
  <c r="I256" i="71" l="1"/>
  <c r="J256" i="71" s="1"/>
  <c r="F257" i="71" s="1"/>
  <c r="H256" i="71"/>
  <c r="E259" i="71"/>
  <c r="C259" i="71"/>
  <c r="D259" i="71"/>
  <c r="B260" i="71"/>
  <c r="G256" i="71"/>
  <c r="G257" i="71" l="1"/>
  <c r="H257" i="71"/>
  <c r="I257" i="71"/>
  <c r="J257" i="71" s="1"/>
  <c r="F258" i="71" s="1"/>
  <c r="D260" i="71"/>
  <c r="E260" i="71"/>
  <c r="C260" i="71"/>
  <c r="B261" i="71"/>
  <c r="I258" i="71" l="1"/>
  <c r="J258" i="71" s="1"/>
  <c r="F259" i="71" s="1"/>
  <c r="H258" i="71"/>
  <c r="G258" i="71"/>
  <c r="E261" i="71"/>
  <c r="C261" i="71"/>
  <c r="D261" i="71"/>
  <c r="B262" i="71"/>
  <c r="D262" i="71" l="1"/>
  <c r="E262" i="71"/>
  <c r="C262" i="71"/>
  <c r="B263" i="71"/>
  <c r="G259" i="71"/>
  <c r="I259" i="71"/>
  <c r="J259" i="71" s="1"/>
  <c r="F260" i="71" s="1"/>
  <c r="H259" i="71"/>
  <c r="H260" i="71" l="1"/>
  <c r="I260" i="71"/>
  <c r="J260" i="71" s="1"/>
  <c r="F261" i="71" s="1"/>
  <c r="E263" i="71"/>
  <c r="C263" i="71"/>
  <c r="D263" i="71"/>
  <c r="B264" i="71"/>
  <c r="G260" i="71"/>
  <c r="H261" i="71" l="1"/>
  <c r="I261" i="71"/>
  <c r="J261" i="71" s="1"/>
  <c r="F262" i="71" s="1"/>
  <c r="G261" i="71"/>
  <c r="D264" i="71"/>
  <c r="E264" i="71"/>
  <c r="C264" i="71"/>
  <c r="B265" i="71"/>
  <c r="H262" i="71" l="1"/>
  <c r="I262" i="71"/>
  <c r="J262" i="71" s="1"/>
  <c r="F263" i="71" s="1"/>
  <c r="E265" i="71"/>
  <c r="C265" i="71"/>
  <c r="D265" i="71"/>
  <c r="B266" i="71"/>
  <c r="G262" i="71"/>
  <c r="H263" i="71" l="1"/>
  <c r="I263" i="71"/>
  <c r="J263" i="71" s="1"/>
  <c r="F264" i="71" s="1"/>
  <c r="G263" i="71"/>
  <c r="D266" i="71"/>
  <c r="E266" i="71"/>
  <c r="C266" i="71"/>
  <c r="B267" i="71"/>
  <c r="H264" i="71" l="1"/>
  <c r="I264" i="71"/>
  <c r="J264" i="71" s="1"/>
  <c r="F265" i="71" s="1"/>
  <c r="E267" i="71"/>
  <c r="C267" i="71"/>
  <c r="D267" i="71"/>
  <c r="B268" i="71"/>
  <c r="G264" i="71"/>
  <c r="H265" i="71" l="1"/>
  <c r="I265" i="71"/>
  <c r="J265" i="71" s="1"/>
  <c r="F266" i="71" s="1"/>
  <c r="G265" i="71"/>
  <c r="D268" i="71"/>
  <c r="E268" i="71"/>
  <c r="C268" i="71"/>
  <c r="B269" i="71"/>
  <c r="J266" i="71" l="1"/>
  <c r="F267" i="71" s="1"/>
  <c r="I266" i="71"/>
  <c r="H266" i="71"/>
  <c r="G266" i="71"/>
  <c r="E269" i="71"/>
  <c r="C269" i="71"/>
  <c r="D269" i="71"/>
  <c r="B270" i="71"/>
  <c r="G267" i="71" l="1"/>
  <c r="H267" i="71"/>
  <c r="I267" i="71"/>
  <c r="J267" i="71" s="1"/>
  <c r="F268" i="71" s="1"/>
  <c r="D270" i="71"/>
  <c r="E270" i="71"/>
  <c r="C270" i="71"/>
  <c r="B271" i="71"/>
  <c r="I268" i="71" l="1"/>
  <c r="J268" i="71" s="1"/>
  <c r="F269" i="71" s="1"/>
  <c r="H268" i="71"/>
  <c r="G268" i="71"/>
  <c r="E271" i="71"/>
  <c r="C271" i="71"/>
  <c r="D271" i="71"/>
  <c r="B272" i="71"/>
  <c r="H269" i="71" l="1"/>
  <c r="I269" i="71"/>
  <c r="J269" i="71" s="1"/>
  <c r="F270" i="71" s="1"/>
  <c r="D272" i="71"/>
  <c r="E272" i="71"/>
  <c r="C272" i="71"/>
  <c r="B273" i="71"/>
  <c r="G269" i="71"/>
  <c r="H270" i="71" l="1"/>
  <c r="I270" i="71"/>
  <c r="J270" i="71" s="1"/>
  <c r="F271" i="71" s="1"/>
  <c r="G270" i="71"/>
  <c r="E273" i="71"/>
  <c r="C273" i="71"/>
  <c r="D273" i="71"/>
  <c r="B274" i="71"/>
  <c r="H271" i="71" l="1"/>
  <c r="I271" i="71"/>
  <c r="J271" i="71" s="1"/>
  <c r="F272" i="71" s="1"/>
  <c r="G271" i="71"/>
  <c r="D274" i="71"/>
  <c r="E274" i="71"/>
  <c r="C274" i="71"/>
  <c r="B275" i="71"/>
  <c r="H272" i="71" l="1"/>
  <c r="I272" i="71"/>
  <c r="J272" i="71" s="1"/>
  <c r="F273" i="71" s="1"/>
  <c r="G272" i="71"/>
  <c r="E275" i="71"/>
  <c r="C275" i="71"/>
  <c r="D275" i="71"/>
  <c r="B276" i="71"/>
  <c r="I273" i="71" l="1"/>
  <c r="J273" i="71" s="1"/>
  <c r="F274" i="71" s="1"/>
  <c r="H273" i="71"/>
  <c r="D276" i="71"/>
  <c r="E276" i="71"/>
  <c r="C276" i="71"/>
  <c r="B277" i="71"/>
  <c r="G273" i="71"/>
  <c r="I274" i="71" l="1"/>
  <c r="J274" i="71" s="1"/>
  <c r="F275" i="71" s="1"/>
  <c r="H274" i="71"/>
  <c r="G274" i="71"/>
  <c r="E277" i="71"/>
  <c r="C277" i="71"/>
  <c r="D277" i="71"/>
  <c r="B278" i="71"/>
  <c r="G275" i="71" l="1"/>
  <c r="D278" i="71"/>
  <c r="E278" i="71"/>
  <c r="C278" i="71"/>
  <c r="B279" i="71"/>
  <c r="I275" i="71"/>
  <c r="J275" i="71" s="1"/>
  <c r="F276" i="71" s="1"/>
  <c r="H275" i="71"/>
  <c r="I276" i="71" l="1"/>
  <c r="J276" i="71" s="1"/>
  <c r="F277" i="71" s="1"/>
  <c r="H276" i="71"/>
  <c r="G276" i="71"/>
  <c r="E279" i="71"/>
  <c r="C279" i="71"/>
  <c r="D279" i="71"/>
  <c r="B280" i="71"/>
  <c r="G277" i="71" l="1"/>
  <c r="H277" i="71"/>
  <c r="I277" i="71"/>
  <c r="J277" i="71" s="1"/>
  <c r="F278" i="71" s="1"/>
  <c r="D280" i="71"/>
  <c r="E280" i="71"/>
  <c r="C280" i="71"/>
  <c r="B281" i="71"/>
  <c r="J278" i="71" l="1"/>
  <c r="F279" i="71" s="1"/>
  <c r="I278" i="71"/>
  <c r="H278" i="71"/>
  <c r="G278" i="71"/>
  <c r="E281" i="71"/>
  <c r="C281" i="71"/>
  <c r="D281" i="71"/>
  <c r="B282" i="71"/>
  <c r="D282" i="71" l="1"/>
  <c r="E282" i="71"/>
  <c r="C282" i="71"/>
  <c r="B283" i="71"/>
  <c r="G279" i="71"/>
  <c r="I279" i="71"/>
  <c r="J279" i="71" s="1"/>
  <c r="F280" i="71" s="1"/>
  <c r="H279" i="71"/>
  <c r="H280" i="71" l="1"/>
  <c r="I280" i="71"/>
  <c r="J280" i="71" s="1"/>
  <c r="F281" i="71" s="1"/>
  <c r="E283" i="71"/>
  <c r="C283" i="71"/>
  <c r="D283" i="71"/>
  <c r="B284" i="71"/>
  <c r="G280" i="71"/>
  <c r="H281" i="71" l="1"/>
  <c r="I281" i="71"/>
  <c r="J281" i="71" s="1"/>
  <c r="F282" i="71" s="1"/>
  <c r="G281" i="71"/>
  <c r="D284" i="71"/>
  <c r="E284" i="71"/>
  <c r="C284" i="71"/>
  <c r="B285" i="71"/>
  <c r="H282" i="71" l="1"/>
  <c r="I282" i="71"/>
  <c r="J282" i="71" s="1"/>
  <c r="F283" i="71" s="1"/>
  <c r="E285" i="71"/>
  <c r="C285" i="71"/>
  <c r="D285" i="71"/>
  <c r="B286" i="71"/>
  <c r="G282" i="71"/>
  <c r="H283" i="71" l="1"/>
  <c r="I283" i="71"/>
  <c r="J283" i="71" s="1"/>
  <c r="F284" i="71" s="1"/>
  <c r="G283" i="71"/>
  <c r="D286" i="71"/>
  <c r="E286" i="71"/>
  <c r="C286" i="71"/>
  <c r="B287" i="71"/>
  <c r="H284" i="71" l="1"/>
  <c r="I284" i="71"/>
  <c r="J284" i="71" s="1"/>
  <c r="F285" i="71" s="1"/>
  <c r="G284" i="71"/>
  <c r="E287" i="71"/>
  <c r="C287" i="71"/>
  <c r="D287" i="71"/>
  <c r="B288" i="71"/>
  <c r="H285" i="71" l="1"/>
  <c r="I285" i="71"/>
  <c r="J285" i="71" s="1"/>
  <c r="F286" i="71" s="1"/>
  <c r="G285" i="71"/>
  <c r="D288" i="71"/>
  <c r="E288" i="71"/>
  <c r="C288" i="71"/>
  <c r="B289" i="71"/>
  <c r="H286" i="71" l="1"/>
  <c r="I286" i="71"/>
  <c r="J286" i="71" s="1"/>
  <c r="F287" i="71" s="1"/>
  <c r="E289" i="71"/>
  <c r="C289" i="71"/>
  <c r="D289" i="71"/>
  <c r="B290" i="71"/>
  <c r="G286" i="71"/>
  <c r="H287" i="71" l="1"/>
  <c r="I287" i="71"/>
  <c r="J287" i="71" s="1"/>
  <c r="F288" i="71" s="1"/>
  <c r="G287" i="71"/>
  <c r="D290" i="71"/>
  <c r="E290" i="71"/>
  <c r="C290" i="71"/>
  <c r="B291" i="71"/>
  <c r="H288" i="71" l="1"/>
  <c r="I288" i="71"/>
  <c r="J288" i="71" s="1"/>
  <c r="F289" i="71" s="1"/>
  <c r="E291" i="71"/>
  <c r="C291" i="71"/>
  <c r="D291" i="71"/>
  <c r="B292" i="71"/>
  <c r="G288" i="71"/>
  <c r="H289" i="71" l="1"/>
  <c r="I289" i="71"/>
  <c r="J289" i="71" s="1"/>
  <c r="F290" i="71" s="1"/>
  <c r="G289" i="71"/>
  <c r="D292" i="71"/>
  <c r="E292" i="71"/>
  <c r="C292" i="71"/>
  <c r="B293" i="71"/>
  <c r="H290" i="71" l="1"/>
  <c r="I290" i="71"/>
  <c r="J290" i="71" s="1"/>
  <c r="F291" i="71" s="1"/>
  <c r="E293" i="71"/>
  <c r="C293" i="71"/>
  <c r="D293" i="71"/>
  <c r="B294" i="71"/>
  <c r="G290" i="71"/>
  <c r="H291" i="71" l="1"/>
  <c r="I291" i="71"/>
  <c r="J291" i="71" s="1"/>
  <c r="F292" i="71" s="1"/>
  <c r="G291" i="71"/>
  <c r="D294" i="71"/>
  <c r="E294" i="71"/>
  <c r="C294" i="71"/>
  <c r="B295" i="71"/>
  <c r="I292" i="71" l="1"/>
  <c r="J292" i="71" s="1"/>
  <c r="F293" i="71" s="1"/>
  <c r="H292" i="71"/>
  <c r="E295" i="71"/>
  <c r="C295" i="71"/>
  <c r="D295" i="71"/>
  <c r="B296" i="71"/>
  <c r="G292" i="71"/>
  <c r="H293" i="71" l="1"/>
  <c r="I293" i="71"/>
  <c r="J293" i="71" s="1"/>
  <c r="F294" i="71" s="1"/>
  <c r="G293" i="71"/>
  <c r="D296" i="71"/>
  <c r="E296" i="71"/>
  <c r="C296" i="71"/>
  <c r="B297" i="71"/>
  <c r="J294" i="71" l="1"/>
  <c r="F295" i="71" s="1"/>
  <c r="I294" i="71"/>
  <c r="H294" i="71"/>
  <c r="E297" i="71"/>
  <c r="C297" i="71"/>
  <c r="D297" i="71"/>
  <c r="B298" i="71"/>
  <c r="G294" i="71"/>
  <c r="H295" i="71" l="1"/>
  <c r="I295" i="71"/>
  <c r="J295" i="71" s="1"/>
  <c r="F296" i="71" s="1"/>
  <c r="G295" i="71"/>
  <c r="D298" i="71"/>
  <c r="E298" i="71"/>
  <c r="C298" i="71"/>
  <c r="B299" i="71"/>
  <c r="H296" i="71" l="1"/>
  <c r="I296" i="71"/>
  <c r="J296" i="71" s="1"/>
  <c r="F297" i="71" s="1"/>
  <c r="G296" i="71"/>
  <c r="E299" i="71"/>
  <c r="C299" i="71"/>
  <c r="D299" i="71"/>
  <c r="B300" i="71"/>
  <c r="H297" i="71" l="1"/>
  <c r="I297" i="71"/>
  <c r="J297" i="71" s="1"/>
  <c r="F298" i="71" s="1"/>
  <c r="G297" i="71"/>
  <c r="D300" i="71"/>
  <c r="E300" i="71"/>
  <c r="C300" i="71"/>
  <c r="B301" i="71"/>
  <c r="H298" i="71" l="1"/>
  <c r="I298" i="71"/>
  <c r="J298" i="71" s="1"/>
  <c r="F299" i="71" s="1"/>
  <c r="E301" i="71"/>
  <c r="C301" i="71"/>
  <c r="D301" i="71"/>
  <c r="B302" i="71"/>
  <c r="G298" i="71"/>
  <c r="H299" i="71" l="1"/>
  <c r="I299" i="71"/>
  <c r="J299" i="71" s="1"/>
  <c r="F300" i="71" s="1"/>
  <c r="G299" i="71"/>
  <c r="D302" i="71"/>
  <c r="E302" i="71"/>
  <c r="C302" i="71"/>
  <c r="B303" i="71"/>
  <c r="I300" i="71" l="1"/>
  <c r="J300" i="71" s="1"/>
  <c r="F301" i="71" s="1"/>
  <c r="H300" i="71"/>
  <c r="E303" i="71"/>
  <c r="C303" i="71"/>
  <c r="D303" i="71"/>
  <c r="B304" i="71"/>
  <c r="G300" i="71"/>
  <c r="H301" i="71" l="1"/>
  <c r="I301" i="71"/>
  <c r="J301" i="71" s="1"/>
  <c r="F302" i="71" s="1"/>
  <c r="G301" i="71"/>
  <c r="D304" i="71"/>
  <c r="E304" i="71"/>
  <c r="C304" i="71"/>
  <c r="B305" i="71"/>
  <c r="H302" i="71" l="1"/>
  <c r="I302" i="71"/>
  <c r="J302" i="71" s="1"/>
  <c r="F303" i="71" s="1"/>
  <c r="E305" i="71"/>
  <c r="C305" i="71"/>
  <c r="D305" i="71"/>
  <c r="B306" i="71"/>
  <c r="G302" i="71"/>
  <c r="H303" i="71" l="1"/>
  <c r="I303" i="71"/>
  <c r="J303" i="71" s="1"/>
  <c r="F304" i="71" s="1"/>
  <c r="G303" i="71"/>
  <c r="D306" i="71"/>
  <c r="E306" i="71"/>
  <c r="C306" i="71"/>
  <c r="B307" i="71"/>
  <c r="H304" i="71" l="1"/>
  <c r="I304" i="71"/>
  <c r="J304" i="71" s="1"/>
  <c r="F305" i="71" s="1"/>
  <c r="G304" i="71"/>
  <c r="E307" i="71"/>
  <c r="C307" i="71"/>
  <c r="D307" i="71"/>
  <c r="B308" i="71"/>
  <c r="I305" i="71" l="1"/>
  <c r="J305" i="71" s="1"/>
  <c r="F306" i="71" s="1"/>
  <c r="H305" i="71"/>
  <c r="D308" i="71"/>
  <c r="E308" i="71"/>
  <c r="C308" i="71"/>
  <c r="B309" i="71"/>
  <c r="G305" i="71"/>
  <c r="I306" i="71" l="1"/>
  <c r="J306" i="71" s="1"/>
  <c r="F307" i="71" s="1"/>
  <c r="H306" i="71"/>
  <c r="G306" i="71"/>
  <c r="E309" i="71"/>
  <c r="C309" i="71"/>
  <c r="D309" i="71"/>
  <c r="B310" i="71"/>
  <c r="J307" i="71" l="1"/>
  <c r="F308" i="71" s="1"/>
  <c r="I307" i="71"/>
  <c r="H307" i="71"/>
  <c r="D310" i="71"/>
  <c r="E310" i="71"/>
  <c r="C310" i="71"/>
  <c r="B311" i="71"/>
  <c r="G307" i="71"/>
  <c r="E311" i="71" l="1"/>
  <c r="C311" i="71"/>
  <c r="D311" i="71"/>
  <c r="B312" i="71"/>
  <c r="H308" i="71"/>
  <c r="I308" i="71"/>
  <c r="J308" i="71" s="1"/>
  <c r="F309" i="71" s="1"/>
  <c r="G308" i="71"/>
  <c r="H309" i="71" l="1"/>
  <c r="I309" i="71"/>
  <c r="J309" i="71" s="1"/>
  <c r="F310" i="71" s="1"/>
  <c r="G309" i="71"/>
  <c r="D312" i="71"/>
  <c r="C312" i="71"/>
  <c r="E312" i="71"/>
  <c r="B313" i="71"/>
  <c r="J310" i="71" l="1"/>
  <c r="F311" i="71" s="1"/>
  <c r="I310" i="71"/>
  <c r="H310" i="71"/>
  <c r="G310" i="71"/>
  <c r="E313" i="71"/>
  <c r="C313" i="71"/>
  <c r="D313" i="71"/>
  <c r="B314" i="71"/>
  <c r="G311" i="71" l="1"/>
  <c r="H311" i="71"/>
  <c r="I311" i="71"/>
  <c r="J311" i="71" s="1"/>
  <c r="F312" i="71" s="1"/>
  <c r="D314" i="71"/>
  <c r="E314" i="71"/>
  <c r="C314" i="71"/>
  <c r="B315" i="71"/>
  <c r="H312" i="71" l="1"/>
  <c r="I312" i="71"/>
  <c r="J312" i="71" s="1"/>
  <c r="F313" i="71" s="1"/>
  <c r="G312" i="71"/>
  <c r="E315" i="71"/>
  <c r="C315" i="71"/>
  <c r="D315" i="71"/>
  <c r="B316" i="71"/>
  <c r="H313" i="71" l="1"/>
  <c r="I313" i="71"/>
  <c r="J313" i="71" s="1"/>
  <c r="F314" i="71" s="1"/>
  <c r="G313" i="71"/>
  <c r="D316" i="71"/>
  <c r="C316" i="71"/>
  <c r="E316" i="71"/>
  <c r="B317" i="71"/>
  <c r="G314" i="71" l="1"/>
  <c r="E317" i="71"/>
  <c r="C317" i="71"/>
  <c r="D317" i="71"/>
  <c r="B318" i="71"/>
  <c r="H314" i="71"/>
  <c r="I314" i="71"/>
  <c r="J314" i="71" s="1"/>
  <c r="F315" i="71" s="1"/>
  <c r="H315" i="71" l="1"/>
  <c r="I315" i="71"/>
  <c r="J315" i="71" s="1"/>
  <c r="F316" i="71" s="1"/>
  <c r="G315" i="71"/>
  <c r="D318" i="71"/>
  <c r="E318" i="71"/>
  <c r="C318" i="71"/>
  <c r="B319" i="71"/>
  <c r="H316" i="71" l="1"/>
  <c r="I316" i="71"/>
  <c r="J316" i="71" s="1"/>
  <c r="F317" i="71" s="1"/>
  <c r="G316" i="71"/>
  <c r="E319" i="71"/>
  <c r="C319" i="71"/>
  <c r="D319" i="71"/>
  <c r="B320" i="71"/>
  <c r="I317" i="71" l="1"/>
  <c r="J317" i="71" s="1"/>
  <c r="F318" i="71" s="1"/>
  <c r="H317" i="71"/>
  <c r="D320" i="71"/>
  <c r="C320" i="71"/>
  <c r="E320" i="71"/>
  <c r="B321" i="71"/>
  <c r="G317" i="71"/>
  <c r="G318" i="71" l="1"/>
  <c r="E321" i="71"/>
  <c r="C321" i="71"/>
  <c r="D321" i="71"/>
  <c r="B322" i="71"/>
  <c r="I318" i="71"/>
  <c r="J318" i="71" s="1"/>
  <c r="F319" i="71" s="1"/>
  <c r="H318" i="71"/>
  <c r="I319" i="71" l="1"/>
  <c r="J319" i="71" s="1"/>
  <c r="F320" i="71" s="1"/>
  <c r="H319" i="71"/>
  <c r="G319" i="71"/>
  <c r="D322" i="71"/>
  <c r="E322" i="71"/>
  <c r="C322" i="71"/>
  <c r="B323" i="71"/>
  <c r="G320" i="71" l="1"/>
  <c r="H320" i="71"/>
  <c r="I320" i="71"/>
  <c r="J320" i="71" s="1"/>
  <c r="F321" i="71" s="1"/>
  <c r="E323" i="71"/>
  <c r="C323" i="71"/>
  <c r="D323" i="71"/>
  <c r="B324" i="71"/>
  <c r="I321" i="71" l="1"/>
  <c r="J321" i="71" s="1"/>
  <c r="F322" i="71" s="1"/>
  <c r="H321" i="71"/>
  <c r="G321" i="71"/>
  <c r="D324" i="71"/>
  <c r="C324" i="71"/>
  <c r="E324" i="71"/>
  <c r="B325" i="71"/>
  <c r="I322" i="71" l="1"/>
  <c r="J322" i="71" s="1"/>
  <c r="F323" i="71" s="1"/>
  <c r="H322" i="71"/>
  <c r="G322" i="71"/>
  <c r="E325" i="71"/>
  <c r="C325" i="71"/>
  <c r="D325" i="71"/>
  <c r="B326" i="71"/>
  <c r="G323" i="71" l="1"/>
  <c r="D326" i="71"/>
  <c r="E326" i="71"/>
  <c r="C326" i="71"/>
  <c r="B327" i="71"/>
  <c r="H323" i="71"/>
  <c r="I323" i="71"/>
  <c r="J323" i="71" s="1"/>
  <c r="F324" i="71" s="1"/>
  <c r="J324" i="71" l="1"/>
  <c r="F325" i="71" s="1"/>
  <c r="I324" i="71"/>
  <c r="H324" i="71"/>
  <c r="G324" i="71"/>
  <c r="E327" i="71"/>
  <c r="C327" i="71"/>
  <c r="D327" i="71"/>
  <c r="G327" i="71" s="1"/>
  <c r="F327" i="71"/>
  <c r="J327" i="71" s="1"/>
  <c r="B328" i="71"/>
  <c r="F328" i="71" l="1"/>
  <c r="J328" i="71" s="1"/>
  <c r="D328" i="71"/>
  <c r="G328" i="71" s="1"/>
  <c r="C328" i="71"/>
  <c r="E328" i="71"/>
  <c r="B329" i="71"/>
  <c r="I327" i="71"/>
  <c r="H327" i="71"/>
  <c r="G325" i="71"/>
  <c r="J325" i="71"/>
  <c r="F326" i="71" s="1"/>
  <c r="I325" i="71"/>
  <c r="H325" i="71"/>
  <c r="J326" i="71" l="1"/>
  <c r="I326" i="71"/>
  <c r="H326" i="71"/>
  <c r="E329" i="71"/>
  <c r="C329" i="71"/>
  <c r="F329" i="71"/>
  <c r="J329" i="71" s="1"/>
  <c r="D329" i="71"/>
  <c r="G329" i="71" s="1"/>
  <c r="B330" i="71"/>
  <c r="G326" i="71"/>
  <c r="H328" i="71"/>
  <c r="I328" i="71"/>
  <c r="F330" i="71" l="1"/>
  <c r="J330" i="71" s="1"/>
  <c r="D330" i="71"/>
  <c r="G330" i="71" s="1"/>
  <c r="E330" i="71"/>
  <c r="C330" i="71"/>
  <c r="B331" i="71"/>
  <c r="I329" i="71"/>
  <c r="H329" i="71"/>
  <c r="E331" i="71" l="1"/>
  <c r="C331" i="71"/>
  <c r="D331" i="71"/>
  <c r="G331" i="71" s="1"/>
  <c r="F331" i="71"/>
  <c r="J331" i="71" s="1"/>
  <c r="B332" i="71"/>
  <c r="H330" i="71"/>
  <c r="I330" i="71"/>
  <c r="I331" i="71" l="1"/>
  <c r="H331" i="71"/>
  <c r="F332" i="71"/>
  <c r="J332" i="71" s="1"/>
  <c r="D332" i="71"/>
  <c r="G332" i="71" s="1"/>
  <c r="C332" i="71"/>
  <c r="E332" i="71"/>
  <c r="B333" i="71"/>
  <c r="E333" i="71" l="1"/>
  <c r="C333" i="71"/>
  <c r="F333" i="71"/>
  <c r="J333" i="71" s="1"/>
  <c r="D333" i="71"/>
  <c r="G333" i="71" s="1"/>
  <c r="B334" i="71"/>
  <c r="H332" i="71"/>
  <c r="I332" i="71"/>
  <c r="F334" i="71" l="1"/>
  <c r="J334" i="71" s="1"/>
  <c r="D334" i="71"/>
  <c r="G334" i="71" s="1"/>
  <c r="E334" i="71"/>
  <c r="C334" i="71"/>
  <c r="B335" i="71"/>
  <c r="I333" i="71"/>
  <c r="H333" i="71"/>
  <c r="E335" i="71" l="1"/>
  <c r="C335" i="71"/>
  <c r="D335" i="71"/>
  <c r="G335" i="71" s="1"/>
  <c r="F335" i="71"/>
  <c r="J335" i="71" s="1"/>
  <c r="B336" i="71"/>
  <c r="H334" i="71"/>
  <c r="I334" i="71"/>
  <c r="F336" i="71" l="1"/>
  <c r="J336" i="71" s="1"/>
  <c r="D336" i="71"/>
  <c r="G336" i="71" s="1"/>
  <c r="C336" i="71"/>
  <c r="E336" i="71"/>
  <c r="B337" i="71"/>
  <c r="I335" i="71"/>
  <c r="H335" i="71"/>
  <c r="E337" i="71" l="1"/>
  <c r="C337" i="71"/>
  <c r="F337" i="71"/>
  <c r="J337" i="71" s="1"/>
  <c r="D337" i="71"/>
  <c r="G337" i="71" s="1"/>
  <c r="B338" i="71"/>
  <c r="H336" i="71"/>
  <c r="I336" i="71"/>
  <c r="F338" i="71" l="1"/>
  <c r="J338" i="71" s="1"/>
  <c r="D338" i="71"/>
  <c r="G338" i="71" s="1"/>
  <c r="E338" i="71"/>
  <c r="C338" i="71"/>
  <c r="B339" i="71"/>
  <c r="I337" i="71"/>
  <c r="H337" i="71"/>
  <c r="F339" i="71" l="1"/>
  <c r="J339" i="71" s="1"/>
  <c r="D339" i="71"/>
  <c r="G339" i="71" s="1"/>
  <c r="E339" i="71"/>
  <c r="C339" i="71"/>
  <c r="B340" i="71"/>
  <c r="H338" i="71"/>
  <c r="I338" i="71"/>
  <c r="E340" i="71" l="1"/>
  <c r="C340" i="71"/>
  <c r="F340" i="71"/>
  <c r="J340" i="71" s="1"/>
  <c r="D340" i="71"/>
  <c r="G340" i="71" s="1"/>
  <c r="B341" i="71"/>
  <c r="H339" i="71"/>
  <c r="I339" i="71"/>
  <c r="F341" i="71" l="1"/>
  <c r="J341" i="71" s="1"/>
  <c r="D341" i="71"/>
  <c r="G341" i="71" s="1"/>
  <c r="E341" i="71"/>
  <c r="C341" i="71"/>
  <c r="B342" i="71"/>
  <c r="I340" i="71"/>
  <c r="H340" i="71"/>
  <c r="E342" i="71" l="1"/>
  <c r="C342" i="71"/>
  <c r="F342" i="71"/>
  <c r="J342" i="71" s="1"/>
  <c r="D342" i="71"/>
  <c r="G342" i="71" s="1"/>
  <c r="B343" i="71"/>
  <c r="H341" i="71"/>
  <c r="I341" i="71"/>
  <c r="F343" i="71" l="1"/>
  <c r="J343" i="71" s="1"/>
  <c r="D343" i="71"/>
  <c r="G343" i="71" s="1"/>
  <c r="E343" i="71"/>
  <c r="C343" i="71"/>
  <c r="B344" i="71"/>
  <c r="I342" i="71"/>
  <c r="H342" i="71"/>
  <c r="E344" i="71" l="1"/>
  <c r="C344" i="71"/>
  <c r="F344" i="71"/>
  <c r="J344" i="71" s="1"/>
  <c r="D344" i="71"/>
  <c r="G344" i="71" s="1"/>
  <c r="B345" i="71"/>
  <c r="H343" i="71"/>
  <c r="I343" i="71"/>
  <c r="F345" i="71" l="1"/>
  <c r="J345" i="71" s="1"/>
  <c r="D345" i="71"/>
  <c r="G345" i="71" s="1"/>
  <c r="E345" i="71"/>
  <c r="C345" i="71"/>
  <c r="B346" i="71"/>
  <c r="I344" i="71"/>
  <c r="H344" i="71"/>
  <c r="E346" i="71" l="1"/>
  <c r="C346" i="71"/>
  <c r="F346" i="71"/>
  <c r="J346" i="71" s="1"/>
  <c r="D346" i="71"/>
  <c r="G346" i="71" s="1"/>
  <c r="B347" i="71"/>
  <c r="H345" i="71"/>
  <c r="I345" i="71"/>
  <c r="F347" i="71" l="1"/>
  <c r="J347" i="71" s="1"/>
  <c r="D347" i="71"/>
  <c r="G347" i="71" s="1"/>
  <c r="E347" i="71"/>
  <c r="C347" i="71"/>
  <c r="B348" i="71"/>
  <c r="I346" i="71"/>
  <c r="H346" i="71"/>
  <c r="E348" i="71" l="1"/>
  <c r="C348" i="71"/>
  <c r="F348" i="71"/>
  <c r="J348" i="71" s="1"/>
  <c r="D348" i="71"/>
  <c r="G348" i="71" s="1"/>
  <c r="B349" i="71"/>
  <c r="H347" i="71"/>
  <c r="I347" i="71"/>
  <c r="F349" i="71" l="1"/>
  <c r="J349" i="71" s="1"/>
  <c r="D349" i="71"/>
  <c r="G349" i="71" s="1"/>
  <c r="E349" i="71"/>
  <c r="C349" i="71"/>
  <c r="B350" i="71"/>
  <c r="I348" i="71"/>
  <c r="H348" i="71"/>
  <c r="E350" i="71" l="1"/>
  <c r="C350" i="71"/>
  <c r="F350" i="71"/>
  <c r="J350" i="71" s="1"/>
  <c r="D350" i="71"/>
  <c r="G350" i="71" s="1"/>
  <c r="B351" i="71"/>
  <c r="H349" i="71"/>
  <c r="I349" i="71"/>
  <c r="F351" i="71" l="1"/>
  <c r="J351" i="71" s="1"/>
  <c r="D351" i="71"/>
  <c r="G351" i="71" s="1"/>
  <c r="E351" i="71"/>
  <c r="C351" i="71"/>
  <c r="B352" i="71"/>
  <c r="I350" i="71"/>
  <c r="H350" i="71"/>
  <c r="E352" i="71" l="1"/>
  <c r="C352" i="71"/>
  <c r="F352" i="71"/>
  <c r="J352" i="71" s="1"/>
  <c r="D352" i="71"/>
  <c r="G352" i="71" s="1"/>
  <c r="B353" i="71"/>
  <c r="H351" i="71"/>
  <c r="I351" i="71"/>
  <c r="F353" i="71" l="1"/>
  <c r="J353" i="71" s="1"/>
  <c r="D353" i="71"/>
  <c r="G353" i="71" s="1"/>
  <c r="E353" i="71"/>
  <c r="C353" i="71"/>
  <c r="B354" i="71"/>
  <c r="I352" i="71"/>
  <c r="H352" i="71"/>
  <c r="E354" i="71" l="1"/>
  <c r="C354" i="71"/>
  <c r="F354" i="71"/>
  <c r="J354" i="71" s="1"/>
  <c r="D354" i="71"/>
  <c r="G354" i="71" s="1"/>
  <c r="B355" i="71"/>
  <c r="H353" i="71"/>
  <c r="I353" i="71"/>
  <c r="F355" i="71" l="1"/>
  <c r="J355" i="71" s="1"/>
  <c r="D355" i="71"/>
  <c r="G355" i="71" s="1"/>
  <c r="E355" i="71"/>
  <c r="C355" i="71"/>
  <c r="B356" i="71"/>
  <c r="I354" i="71"/>
  <c r="H354" i="71"/>
  <c r="E356" i="71" l="1"/>
  <c r="C356" i="71"/>
  <c r="F356" i="71"/>
  <c r="J356" i="71" s="1"/>
  <c r="D356" i="71"/>
  <c r="G356" i="71" s="1"/>
  <c r="B357" i="71"/>
  <c r="H355" i="71"/>
  <c r="I355" i="71"/>
  <c r="F357" i="71" l="1"/>
  <c r="J357" i="71" s="1"/>
  <c r="D357" i="71"/>
  <c r="G357" i="71" s="1"/>
  <c r="E357" i="71"/>
  <c r="C357" i="71"/>
  <c r="B358" i="71"/>
  <c r="I356" i="71"/>
  <c r="H356" i="71"/>
  <c r="E358" i="71" l="1"/>
  <c r="C358" i="71"/>
  <c r="F358" i="71"/>
  <c r="J358" i="71" s="1"/>
  <c r="D358" i="71"/>
  <c r="G358" i="71" s="1"/>
  <c r="B359" i="71"/>
  <c r="H357" i="71"/>
  <c r="I357" i="71"/>
  <c r="F359" i="71" l="1"/>
  <c r="J359" i="71" s="1"/>
  <c r="D359" i="71"/>
  <c r="G359" i="71" s="1"/>
  <c r="E359" i="71"/>
  <c r="C359" i="71"/>
  <c r="B360" i="71"/>
  <c r="I358" i="71"/>
  <c r="H358" i="71"/>
  <c r="E360" i="71" l="1"/>
  <c r="C360" i="71"/>
  <c r="F360" i="71"/>
  <c r="J360" i="71" s="1"/>
  <c r="D360" i="71"/>
  <c r="G360" i="71" s="1"/>
  <c r="B361" i="71"/>
  <c r="H359" i="71"/>
  <c r="I359" i="71"/>
  <c r="F361" i="71" l="1"/>
  <c r="J361" i="71" s="1"/>
  <c r="D361" i="71"/>
  <c r="G361" i="71" s="1"/>
  <c r="E361" i="71"/>
  <c r="C361" i="71"/>
  <c r="B362" i="71"/>
  <c r="I360" i="71"/>
  <c r="H360" i="71"/>
  <c r="E362" i="71" l="1"/>
  <c r="C362" i="71"/>
  <c r="F362" i="71"/>
  <c r="J362" i="71" s="1"/>
  <c r="D362" i="71"/>
  <c r="G362" i="71" s="1"/>
  <c r="B363" i="71"/>
  <c r="H361" i="71"/>
  <c r="I361" i="71"/>
  <c r="F363" i="71" l="1"/>
  <c r="J363" i="71" s="1"/>
  <c r="D363" i="71"/>
  <c r="G363" i="71" s="1"/>
  <c r="E363" i="71"/>
  <c r="C363" i="71"/>
  <c r="B364" i="71"/>
  <c r="I362" i="71"/>
  <c r="H362" i="71"/>
  <c r="E364" i="71" l="1"/>
  <c r="C364" i="71"/>
  <c r="F364" i="71"/>
  <c r="J364" i="71" s="1"/>
  <c r="D364" i="71"/>
  <c r="G364" i="71" s="1"/>
  <c r="B365" i="71"/>
  <c r="H363" i="71"/>
  <c r="I363" i="71"/>
  <c r="F365" i="71" l="1"/>
  <c r="J365" i="71" s="1"/>
  <c r="D365" i="71"/>
  <c r="G365" i="71" s="1"/>
  <c r="E365" i="71"/>
  <c r="C365" i="71"/>
  <c r="B366" i="71"/>
  <c r="I364" i="71"/>
  <c r="H364" i="71"/>
  <c r="E366" i="71" l="1"/>
  <c r="C366" i="71"/>
  <c r="F366" i="71"/>
  <c r="J366" i="71" s="1"/>
  <c r="D366" i="71"/>
  <c r="G366" i="71" s="1"/>
  <c r="B367" i="71"/>
  <c r="H365" i="71"/>
  <c r="I365" i="71"/>
  <c r="F367" i="71" l="1"/>
  <c r="J367" i="71" s="1"/>
  <c r="D367" i="71"/>
  <c r="G367" i="71" s="1"/>
  <c r="E367" i="71"/>
  <c r="C367" i="71"/>
  <c r="B368" i="71"/>
  <c r="I366" i="71"/>
  <c r="H366" i="71"/>
  <c r="E368" i="71" l="1"/>
  <c r="C368" i="71"/>
  <c r="F368" i="71"/>
  <c r="J368" i="71" s="1"/>
  <c r="D368" i="71"/>
  <c r="G368" i="71" s="1"/>
  <c r="B369" i="71"/>
  <c r="H367" i="71"/>
  <c r="I367" i="71"/>
  <c r="F369" i="71" l="1"/>
  <c r="J369" i="71" s="1"/>
  <c r="D369" i="71"/>
  <c r="G369" i="71" s="1"/>
  <c r="E369" i="71"/>
  <c r="C369" i="71"/>
  <c r="B370" i="71"/>
  <c r="I368" i="71"/>
  <c r="H368" i="71"/>
  <c r="E370" i="71" l="1"/>
  <c r="C370" i="71"/>
  <c r="F370" i="71"/>
  <c r="J370" i="71" s="1"/>
  <c r="D370" i="71"/>
  <c r="G370" i="71" s="1"/>
  <c r="B371" i="71"/>
  <c r="H369" i="71"/>
  <c r="I369" i="71"/>
  <c r="I370" i="71" l="1"/>
  <c r="H370" i="71"/>
  <c r="F371" i="71"/>
  <c r="J371" i="71" s="1"/>
  <c r="D371" i="71"/>
  <c r="G371" i="71" s="1"/>
  <c r="E371" i="71"/>
  <c r="C371" i="71"/>
  <c r="B372" i="71"/>
  <c r="H371" i="71" l="1"/>
  <c r="I371" i="71"/>
  <c r="E372" i="71"/>
  <c r="C372" i="71"/>
  <c r="F372" i="71"/>
  <c r="J372" i="71" s="1"/>
  <c r="D372" i="71"/>
  <c r="G372" i="71" s="1"/>
  <c r="B373" i="71"/>
  <c r="I372" i="71" l="1"/>
  <c r="H372" i="71"/>
  <c r="F373" i="71"/>
  <c r="J373" i="71" s="1"/>
  <c r="D373" i="71"/>
  <c r="G373" i="71" s="1"/>
  <c r="E373" i="71"/>
  <c r="C373" i="71"/>
  <c r="B374" i="71"/>
  <c r="H373" i="71" l="1"/>
  <c r="I373" i="71"/>
  <c r="E374" i="71"/>
  <c r="C374" i="71"/>
  <c r="F374" i="71"/>
  <c r="J374" i="71" s="1"/>
  <c r="D374" i="71"/>
  <c r="G374" i="71" s="1"/>
  <c r="B375" i="71"/>
  <c r="I374" i="71" l="1"/>
  <c r="H374" i="71"/>
  <c r="F375" i="71"/>
  <c r="J375" i="71" s="1"/>
  <c r="D375" i="71"/>
  <c r="G375" i="71" s="1"/>
  <c r="E375" i="71"/>
  <c r="C375" i="71"/>
  <c r="B376" i="71"/>
  <c r="H375" i="71" l="1"/>
  <c r="I375" i="71"/>
  <c r="E376" i="71"/>
  <c r="C376" i="71"/>
  <c r="F376" i="71"/>
  <c r="J376" i="71" s="1"/>
  <c r="D376" i="71"/>
  <c r="G376" i="71" s="1"/>
  <c r="B377" i="71"/>
  <c r="I376" i="71" l="1"/>
  <c r="H376" i="71"/>
  <c r="F377" i="71"/>
  <c r="J377" i="71" s="1"/>
  <c r="D377" i="71"/>
  <c r="G377" i="71" s="1"/>
  <c r="E377" i="71"/>
  <c r="C377" i="71"/>
  <c r="B378" i="71"/>
  <c r="H377" i="71" l="1"/>
  <c r="I377" i="71"/>
  <c r="E378" i="71"/>
  <c r="C378" i="71"/>
  <c r="F378" i="71"/>
  <c r="J378" i="71" s="1"/>
  <c r="D378" i="71"/>
  <c r="G378" i="71" s="1"/>
  <c r="B379" i="71"/>
  <c r="I378" i="71" l="1"/>
  <c r="H378" i="71"/>
  <c r="F379" i="71"/>
  <c r="J379" i="71" s="1"/>
  <c r="D379" i="71"/>
  <c r="G379" i="71" s="1"/>
  <c r="E379" i="71"/>
  <c r="C379" i="71"/>
  <c r="B380" i="71"/>
  <c r="H379" i="71" l="1"/>
  <c r="I379" i="71"/>
  <c r="E380" i="71"/>
  <c r="C380" i="71"/>
  <c r="F380" i="71"/>
  <c r="J380" i="71" s="1"/>
  <c r="D380" i="71"/>
  <c r="G380" i="71" s="1"/>
  <c r="B381" i="71"/>
  <c r="I380" i="71" l="1"/>
  <c r="H380" i="71"/>
  <c r="F381" i="71"/>
  <c r="J381" i="71" s="1"/>
  <c r="D381" i="71"/>
  <c r="G381" i="71" s="1"/>
  <c r="E381" i="71"/>
  <c r="C381" i="71"/>
  <c r="B382" i="71"/>
  <c r="E382" i="71" l="1"/>
  <c r="C382" i="71"/>
  <c r="F382" i="71"/>
  <c r="J382" i="71" s="1"/>
  <c r="D382" i="71"/>
  <c r="G382" i="71" s="1"/>
  <c r="B383" i="71"/>
  <c r="H381" i="71"/>
  <c r="I381" i="71"/>
  <c r="F383" i="71" l="1"/>
  <c r="J383" i="71" s="1"/>
  <c r="D383" i="71"/>
  <c r="G383" i="71" s="1"/>
  <c r="E383" i="71"/>
  <c r="C383" i="71"/>
  <c r="B384" i="71"/>
  <c r="I382" i="71"/>
  <c r="H382" i="71"/>
  <c r="E384" i="71" l="1"/>
  <c r="C384" i="71"/>
  <c r="F384" i="71"/>
  <c r="J384" i="71" s="1"/>
  <c r="D384" i="71"/>
  <c r="G384" i="71" s="1"/>
  <c r="B385" i="71"/>
  <c r="H383" i="71"/>
  <c r="I383" i="71"/>
  <c r="F385" i="71" l="1"/>
  <c r="J385" i="71" s="1"/>
  <c r="D385" i="71"/>
  <c r="G385" i="71" s="1"/>
  <c r="E385" i="71"/>
  <c r="C385" i="71"/>
  <c r="B386" i="71"/>
  <c r="I384" i="71"/>
  <c r="H384" i="71"/>
  <c r="F386" i="71" l="1"/>
  <c r="J386" i="71" s="1"/>
  <c r="D386" i="71"/>
  <c r="G386" i="71" s="1"/>
  <c r="E386" i="71"/>
  <c r="C386" i="71"/>
  <c r="B387" i="71"/>
  <c r="H385" i="71"/>
  <c r="I385" i="71"/>
  <c r="F387" i="71" l="1"/>
  <c r="J387" i="71" s="1"/>
  <c r="D387" i="71"/>
  <c r="G387" i="71" s="1"/>
  <c r="E387" i="71"/>
  <c r="C387" i="71"/>
  <c r="B388" i="71"/>
  <c r="H386" i="71"/>
  <c r="I386" i="71"/>
  <c r="E388" i="71" l="1"/>
  <c r="C388" i="71"/>
  <c r="F388" i="71"/>
  <c r="J388" i="71" s="1"/>
  <c r="D388" i="71"/>
  <c r="G388" i="71" s="1"/>
  <c r="B389" i="71"/>
  <c r="H387" i="71"/>
  <c r="I387" i="71"/>
  <c r="F389" i="71" l="1"/>
  <c r="J389" i="71" s="1"/>
  <c r="D389" i="71"/>
  <c r="G389" i="71" s="1"/>
  <c r="E389" i="71"/>
  <c r="C389" i="71"/>
  <c r="B390" i="71"/>
  <c r="I388" i="71"/>
  <c r="H388" i="71"/>
  <c r="E390" i="71" l="1"/>
  <c r="C390" i="71"/>
  <c r="F390" i="71"/>
  <c r="J390" i="71" s="1"/>
  <c r="D390" i="71"/>
  <c r="G390" i="71" s="1"/>
  <c r="B391" i="71"/>
  <c r="H389" i="71"/>
  <c r="I389" i="71"/>
  <c r="F391" i="71" l="1"/>
  <c r="J391" i="71" s="1"/>
  <c r="D391" i="71"/>
  <c r="G391" i="71" s="1"/>
  <c r="E391" i="71"/>
  <c r="C391" i="71"/>
  <c r="B392" i="71"/>
  <c r="I390" i="71"/>
  <c r="H390" i="71"/>
  <c r="E392" i="71" l="1"/>
  <c r="C392" i="71"/>
  <c r="F392" i="71"/>
  <c r="J392" i="71" s="1"/>
  <c r="D392" i="71"/>
  <c r="G392" i="71" s="1"/>
  <c r="B393" i="71"/>
  <c r="H391" i="71"/>
  <c r="I391" i="71"/>
  <c r="F393" i="71" l="1"/>
  <c r="J393" i="71" s="1"/>
  <c r="D393" i="71"/>
  <c r="G393" i="71" s="1"/>
  <c r="E393" i="71"/>
  <c r="C393" i="71"/>
  <c r="B394" i="71"/>
  <c r="I392" i="71"/>
  <c r="H392" i="71"/>
  <c r="H393" i="71" l="1"/>
  <c r="I393" i="71"/>
  <c r="E394" i="71"/>
  <c r="C394" i="71"/>
  <c r="F394" i="71"/>
  <c r="J394" i="71" s="1"/>
  <c r="D394" i="71"/>
  <c r="G394" i="71" s="1"/>
  <c r="B395" i="71"/>
  <c r="I394" i="71" l="1"/>
  <c r="H394" i="71"/>
  <c r="F395" i="71"/>
  <c r="J395" i="71" s="1"/>
  <c r="D395" i="71"/>
  <c r="G395" i="71" s="1"/>
  <c r="E395" i="71"/>
  <c r="C395" i="71"/>
  <c r="B396" i="71"/>
  <c r="H395" i="71" l="1"/>
  <c r="I395" i="71"/>
  <c r="E396" i="71"/>
  <c r="C396" i="71"/>
  <c r="F396" i="71"/>
  <c r="J396" i="71" s="1"/>
  <c r="D396" i="71"/>
  <c r="G396" i="71" s="1"/>
  <c r="B397" i="71"/>
  <c r="I396" i="71" l="1"/>
  <c r="H396" i="71"/>
  <c r="F397" i="71"/>
  <c r="J397" i="71" s="1"/>
  <c r="D397" i="71"/>
  <c r="G397" i="71" s="1"/>
  <c r="E397" i="71"/>
  <c r="C397" i="71"/>
  <c r="B398" i="71"/>
  <c r="H397" i="71" l="1"/>
  <c r="I397" i="71"/>
  <c r="E398" i="71"/>
  <c r="C398" i="71"/>
  <c r="F398" i="71"/>
  <c r="J398" i="71" s="1"/>
  <c r="D398" i="71"/>
  <c r="G398" i="71" s="1"/>
  <c r="B399" i="71"/>
  <c r="I398" i="71" l="1"/>
  <c r="H398" i="71"/>
  <c r="F399" i="71"/>
  <c r="J399" i="71" s="1"/>
  <c r="D399" i="71"/>
  <c r="G399" i="71" s="1"/>
  <c r="E399" i="71"/>
  <c r="C399" i="71"/>
  <c r="B400" i="71"/>
  <c r="H399" i="71" l="1"/>
  <c r="I399" i="71"/>
  <c r="E400" i="71"/>
  <c r="C400" i="71"/>
  <c r="F400" i="71"/>
  <c r="J400" i="71" s="1"/>
  <c r="D400" i="71"/>
  <c r="G400" i="71" s="1"/>
  <c r="B401" i="71"/>
  <c r="I400" i="71" l="1"/>
  <c r="H400" i="71"/>
  <c r="F401" i="71"/>
  <c r="J401" i="71" s="1"/>
  <c r="D401" i="71"/>
  <c r="G401" i="71" s="1"/>
  <c r="E401" i="71"/>
  <c r="C401" i="71"/>
  <c r="B402" i="71"/>
  <c r="H401" i="71" l="1"/>
  <c r="I401" i="71"/>
  <c r="E402" i="71"/>
  <c r="C402" i="71"/>
  <c r="F402" i="71"/>
  <c r="J402" i="71" s="1"/>
  <c r="D402" i="71"/>
  <c r="G402" i="71" s="1"/>
  <c r="B403" i="71"/>
  <c r="I402" i="71" l="1"/>
  <c r="H402" i="71"/>
  <c r="F403" i="71"/>
  <c r="J403" i="71" s="1"/>
  <c r="D403" i="71"/>
  <c r="G403" i="71" s="1"/>
  <c r="E403" i="71"/>
  <c r="C403" i="71"/>
  <c r="B404" i="71"/>
  <c r="H403" i="71" l="1"/>
  <c r="I403" i="71"/>
  <c r="E404" i="71"/>
  <c r="C404" i="71"/>
  <c r="F404" i="71"/>
  <c r="J404" i="71" s="1"/>
  <c r="D404" i="71"/>
  <c r="G404" i="71" s="1"/>
  <c r="B405" i="71"/>
  <c r="I404" i="71" l="1"/>
  <c r="H404" i="71"/>
  <c r="F405" i="71"/>
  <c r="J405" i="71" s="1"/>
  <c r="D405" i="71"/>
  <c r="G405" i="71" s="1"/>
  <c r="E405" i="71"/>
  <c r="C405" i="71"/>
  <c r="B406" i="71"/>
  <c r="H405" i="71" l="1"/>
  <c r="I405" i="71"/>
  <c r="E406" i="71"/>
  <c r="C406" i="71"/>
  <c r="F406" i="71"/>
  <c r="J406" i="71" s="1"/>
  <c r="D406" i="71"/>
  <c r="G406" i="71" s="1"/>
  <c r="B407" i="71"/>
  <c r="I406" i="71" l="1"/>
  <c r="H406" i="71"/>
  <c r="F407" i="71"/>
  <c r="J407" i="71" s="1"/>
  <c r="D407" i="71"/>
  <c r="G407" i="71" s="1"/>
  <c r="E407" i="71"/>
  <c r="C407" i="71"/>
  <c r="B408" i="71"/>
  <c r="H407" i="71" l="1"/>
  <c r="I407" i="71"/>
  <c r="E408" i="71"/>
  <c r="C408" i="71"/>
  <c r="F408" i="71"/>
  <c r="J408" i="71" s="1"/>
  <c r="D408" i="71"/>
  <c r="G408" i="71" s="1"/>
  <c r="B409" i="71"/>
  <c r="I408" i="71" l="1"/>
  <c r="H408" i="71"/>
  <c r="F409" i="71"/>
  <c r="J409" i="71" s="1"/>
  <c r="D409" i="71"/>
  <c r="G409" i="71" s="1"/>
  <c r="E409" i="71"/>
  <c r="C409" i="71"/>
  <c r="B410" i="71"/>
  <c r="H409" i="71" l="1"/>
  <c r="I409" i="71"/>
  <c r="E410" i="71"/>
  <c r="C410" i="71"/>
  <c r="F410" i="71"/>
  <c r="J410" i="71" s="1"/>
  <c r="D410" i="71"/>
  <c r="G410" i="71" s="1"/>
  <c r="B411" i="71"/>
  <c r="I410" i="71" l="1"/>
  <c r="H410" i="71"/>
  <c r="F411" i="71"/>
  <c r="J411" i="71" s="1"/>
  <c r="D411" i="71"/>
  <c r="G411" i="71" s="1"/>
  <c r="E411" i="71"/>
  <c r="C411" i="71"/>
  <c r="B412" i="71"/>
  <c r="H411" i="71" l="1"/>
  <c r="I411" i="71"/>
  <c r="E412" i="71"/>
  <c r="C412" i="71"/>
  <c r="F412" i="71"/>
  <c r="J412" i="71" s="1"/>
  <c r="D412" i="71"/>
  <c r="G412" i="71" s="1"/>
  <c r="B413" i="71"/>
  <c r="I412" i="71" l="1"/>
  <c r="H412" i="71"/>
  <c r="F413" i="71"/>
  <c r="J413" i="71" s="1"/>
  <c r="D413" i="71"/>
  <c r="G413" i="71" s="1"/>
  <c r="E413" i="71"/>
  <c r="C413" i="71"/>
  <c r="B414" i="71"/>
  <c r="E414" i="71" l="1"/>
  <c r="C414" i="71"/>
  <c r="F414" i="71"/>
  <c r="J414" i="71" s="1"/>
  <c r="D414" i="71"/>
  <c r="G414" i="71" s="1"/>
  <c r="B415" i="71"/>
  <c r="H413" i="71"/>
  <c r="I413" i="71"/>
  <c r="I414" i="71" l="1"/>
  <c r="H414" i="71"/>
  <c r="F415" i="71"/>
  <c r="J415" i="71" s="1"/>
  <c r="D415" i="71"/>
  <c r="G415" i="71" s="1"/>
  <c r="E415" i="71"/>
  <c r="C415" i="71"/>
  <c r="B416" i="71"/>
  <c r="H415" i="71" l="1"/>
  <c r="I415" i="71"/>
  <c r="E416" i="71"/>
  <c r="C416" i="71"/>
  <c r="F416" i="71"/>
  <c r="J416" i="71" s="1"/>
  <c r="D416" i="71"/>
  <c r="G416" i="71" s="1"/>
  <c r="B417" i="71"/>
  <c r="I416" i="71" l="1"/>
  <c r="H416" i="71"/>
  <c r="F417" i="71"/>
  <c r="J417" i="71" s="1"/>
  <c r="D417" i="71"/>
  <c r="G417" i="71" s="1"/>
  <c r="E417" i="71"/>
  <c r="C417" i="71"/>
  <c r="B418" i="71"/>
  <c r="H417" i="71" l="1"/>
  <c r="I417" i="71"/>
  <c r="E418" i="71"/>
  <c r="C418" i="71"/>
  <c r="F418" i="71"/>
  <c r="J418" i="71" s="1"/>
  <c r="D418" i="71"/>
  <c r="G418" i="71" s="1"/>
  <c r="B419" i="71"/>
  <c r="I418" i="71" l="1"/>
  <c r="H418" i="71"/>
  <c r="F419" i="71"/>
  <c r="J419" i="71" s="1"/>
  <c r="D419" i="71"/>
  <c r="G419" i="71" s="1"/>
  <c r="E419" i="71"/>
  <c r="C419" i="71"/>
  <c r="B420" i="71"/>
  <c r="E420" i="71" l="1"/>
  <c r="C420" i="71"/>
  <c r="F420" i="71"/>
  <c r="J420" i="71" s="1"/>
  <c r="D420" i="71"/>
  <c r="G420" i="71" s="1"/>
  <c r="B421" i="71"/>
  <c r="H419" i="71"/>
  <c r="I419" i="71"/>
  <c r="I420" i="71" l="1"/>
  <c r="H420" i="71"/>
  <c r="F421" i="71"/>
  <c r="J421" i="71" s="1"/>
  <c r="D421" i="71"/>
  <c r="G421" i="71" s="1"/>
  <c r="E421" i="71"/>
  <c r="C421" i="71"/>
  <c r="B422" i="71"/>
  <c r="H421" i="71" l="1"/>
  <c r="I421" i="71"/>
  <c r="F422" i="71"/>
  <c r="J422" i="71" s="1"/>
  <c r="D422" i="71"/>
  <c r="G422" i="71" s="1"/>
  <c r="E422" i="71"/>
  <c r="C422" i="71"/>
  <c r="B423" i="71"/>
  <c r="H422" i="71" l="1"/>
  <c r="I422" i="71"/>
  <c r="E423" i="71"/>
  <c r="C423" i="71"/>
  <c r="D423" i="71"/>
  <c r="G423" i="71" s="1"/>
  <c r="F423" i="71"/>
  <c r="J423" i="71" s="1"/>
  <c r="B424" i="71"/>
  <c r="I423" i="71" l="1"/>
  <c r="H423" i="71"/>
  <c r="F424" i="71"/>
  <c r="J424" i="71" s="1"/>
  <c r="D424" i="71"/>
  <c r="G424" i="71" s="1"/>
  <c r="C424" i="71"/>
  <c r="E424" i="71"/>
  <c r="B425" i="71"/>
  <c r="E425" i="71" l="1"/>
  <c r="C425" i="71"/>
  <c r="F425" i="71"/>
  <c r="J425" i="71" s="1"/>
  <c r="D425" i="71"/>
  <c r="G425" i="71" s="1"/>
  <c r="B426" i="71"/>
  <c r="H424" i="71"/>
  <c r="I424" i="71"/>
  <c r="F426" i="71" l="1"/>
  <c r="J426" i="71" s="1"/>
  <c r="D426" i="71"/>
  <c r="G426" i="71" s="1"/>
  <c r="E426" i="71"/>
  <c r="C426" i="71"/>
  <c r="B427" i="71"/>
  <c r="I425" i="71"/>
  <c r="H425" i="71"/>
  <c r="F427" i="71" l="1"/>
  <c r="J427" i="71" s="1"/>
  <c r="E427" i="71"/>
  <c r="C427" i="71"/>
  <c r="D427" i="71"/>
  <c r="G427" i="71" s="1"/>
  <c r="B428" i="71"/>
  <c r="H426" i="71"/>
  <c r="I426" i="71"/>
  <c r="E428" i="71" l="1"/>
  <c r="C428" i="71"/>
  <c r="F428" i="71"/>
  <c r="J428" i="71" s="1"/>
  <c r="D428" i="71"/>
  <c r="G428" i="71" s="1"/>
  <c r="B429" i="71"/>
  <c r="H427" i="71"/>
  <c r="I427" i="71"/>
  <c r="F429" i="71" l="1"/>
  <c r="J429" i="71" s="1"/>
  <c r="D429" i="71"/>
  <c r="G429" i="71" s="1"/>
  <c r="E429" i="71"/>
  <c r="C429" i="71"/>
  <c r="B430" i="71"/>
  <c r="I428" i="71"/>
  <c r="H428" i="71"/>
  <c r="E430" i="71" l="1"/>
  <c r="C430" i="71"/>
  <c r="F430" i="71"/>
  <c r="J430" i="71" s="1"/>
  <c r="D430" i="71"/>
  <c r="G430" i="71" s="1"/>
  <c r="B431" i="71"/>
  <c r="H429" i="71"/>
  <c r="I429" i="71"/>
  <c r="F431" i="71" l="1"/>
  <c r="J431" i="71" s="1"/>
  <c r="D431" i="71"/>
  <c r="G431" i="71" s="1"/>
  <c r="E431" i="71"/>
  <c r="C431" i="71"/>
  <c r="B432" i="71"/>
  <c r="I430" i="71"/>
  <c r="H430" i="71"/>
  <c r="E432" i="71" l="1"/>
  <c r="C432" i="71"/>
  <c r="F432" i="71"/>
  <c r="J432" i="71" s="1"/>
  <c r="D432" i="71"/>
  <c r="G432" i="71" s="1"/>
  <c r="B433" i="71"/>
  <c r="H431" i="71"/>
  <c r="I431" i="71"/>
  <c r="F433" i="71" l="1"/>
  <c r="J433" i="71" s="1"/>
  <c r="D433" i="71"/>
  <c r="G433" i="71" s="1"/>
  <c r="E433" i="71"/>
  <c r="C433" i="71"/>
  <c r="B434" i="71"/>
  <c r="I432" i="71"/>
  <c r="H432" i="71"/>
  <c r="E434" i="71" l="1"/>
  <c r="C434" i="71"/>
  <c r="F434" i="71"/>
  <c r="J434" i="71" s="1"/>
  <c r="D434" i="71"/>
  <c r="G434" i="71" s="1"/>
  <c r="B435" i="71"/>
  <c r="H433" i="71"/>
  <c r="I433" i="71"/>
  <c r="F435" i="71" l="1"/>
  <c r="J435" i="71" s="1"/>
  <c r="D435" i="71"/>
  <c r="G435" i="71" s="1"/>
  <c r="E435" i="71"/>
  <c r="C435" i="71"/>
  <c r="B436" i="71"/>
  <c r="I434" i="71"/>
  <c r="H434" i="71"/>
  <c r="E436" i="71" l="1"/>
  <c r="C436" i="71"/>
  <c r="F436" i="71"/>
  <c r="J436" i="71" s="1"/>
  <c r="D436" i="71"/>
  <c r="G436" i="71" s="1"/>
  <c r="B437" i="71"/>
  <c r="H435" i="71"/>
  <c r="I435" i="71"/>
  <c r="F437" i="71" l="1"/>
  <c r="J437" i="71" s="1"/>
  <c r="D437" i="71"/>
  <c r="G437" i="71" s="1"/>
  <c r="E437" i="71"/>
  <c r="C437" i="71"/>
  <c r="B438" i="71"/>
  <c r="I436" i="71"/>
  <c r="H436" i="71"/>
  <c r="H437" i="71" l="1"/>
  <c r="I437" i="71"/>
  <c r="E438" i="71"/>
  <c r="C438" i="71"/>
  <c r="F438" i="71"/>
  <c r="J438" i="71" s="1"/>
  <c r="D438" i="71"/>
  <c r="G438" i="71" s="1"/>
  <c r="B439" i="71"/>
  <c r="F439" i="71" l="1"/>
  <c r="J439" i="71" s="1"/>
  <c r="D439" i="71"/>
  <c r="G439" i="71" s="1"/>
  <c r="E439" i="71"/>
  <c r="C439" i="71"/>
  <c r="B440" i="71"/>
  <c r="I438" i="71"/>
  <c r="H438" i="71"/>
  <c r="E440" i="71" l="1"/>
  <c r="C440" i="71"/>
  <c r="F440" i="71"/>
  <c r="J440" i="71" s="1"/>
  <c r="D440" i="71"/>
  <c r="G440" i="71" s="1"/>
  <c r="B441" i="71"/>
  <c r="H439" i="71"/>
  <c r="I439" i="71"/>
  <c r="F441" i="71" l="1"/>
  <c r="J441" i="71" s="1"/>
  <c r="D441" i="71"/>
  <c r="G441" i="71" s="1"/>
  <c r="E441" i="71"/>
  <c r="C441" i="71"/>
  <c r="B442" i="71"/>
  <c r="I440" i="71"/>
  <c r="H440" i="71"/>
  <c r="E442" i="71" l="1"/>
  <c r="C442" i="71"/>
  <c r="F442" i="71"/>
  <c r="J442" i="71" s="1"/>
  <c r="D442" i="71"/>
  <c r="G442" i="71" s="1"/>
  <c r="B443" i="71"/>
  <c r="H441" i="71"/>
  <c r="I441" i="71"/>
  <c r="F443" i="71" l="1"/>
  <c r="J443" i="71" s="1"/>
  <c r="D443" i="71"/>
  <c r="G443" i="71" s="1"/>
  <c r="E443" i="71"/>
  <c r="C443" i="71"/>
  <c r="B444" i="71"/>
  <c r="I442" i="71"/>
  <c r="H442" i="71"/>
  <c r="E444" i="71" l="1"/>
  <c r="C444" i="71"/>
  <c r="F444" i="71"/>
  <c r="J444" i="71" s="1"/>
  <c r="D444" i="71"/>
  <c r="G444" i="71" s="1"/>
  <c r="B445" i="71"/>
  <c r="H443" i="71"/>
  <c r="I443" i="71"/>
  <c r="F445" i="71" l="1"/>
  <c r="J445" i="71" s="1"/>
  <c r="D445" i="71"/>
  <c r="G445" i="71" s="1"/>
  <c r="E445" i="71"/>
  <c r="C445" i="71"/>
  <c r="B446" i="71"/>
  <c r="I444" i="71"/>
  <c r="H444" i="71"/>
  <c r="E446" i="71" l="1"/>
  <c r="C446" i="71"/>
  <c r="F446" i="71"/>
  <c r="J446" i="71" s="1"/>
  <c r="D446" i="71"/>
  <c r="G446" i="71" s="1"/>
  <c r="B447" i="71"/>
  <c r="H445" i="71"/>
  <c r="I445" i="71"/>
  <c r="F447" i="71" l="1"/>
  <c r="J447" i="71" s="1"/>
  <c r="D447" i="71"/>
  <c r="G447" i="71" s="1"/>
  <c r="E447" i="71"/>
  <c r="C447" i="71"/>
  <c r="B448" i="71"/>
  <c r="I446" i="71"/>
  <c r="H446" i="71"/>
  <c r="E448" i="71" l="1"/>
  <c r="C448" i="71"/>
  <c r="F448" i="71"/>
  <c r="J448" i="71" s="1"/>
  <c r="D448" i="71"/>
  <c r="G448" i="71" s="1"/>
  <c r="B449" i="71"/>
  <c r="H447" i="71"/>
  <c r="I447" i="71"/>
  <c r="F449" i="71" l="1"/>
  <c r="J449" i="71" s="1"/>
  <c r="D449" i="71"/>
  <c r="G449" i="71" s="1"/>
  <c r="E449" i="71"/>
  <c r="C449" i="71"/>
  <c r="B450" i="71"/>
  <c r="I448" i="71"/>
  <c r="H448" i="71"/>
  <c r="E450" i="71" l="1"/>
  <c r="C450" i="71"/>
  <c r="F450" i="71"/>
  <c r="J450" i="71" s="1"/>
  <c r="D450" i="71"/>
  <c r="G450" i="71" s="1"/>
  <c r="B451" i="71"/>
  <c r="H449" i="71"/>
  <c r="I449" i="71"/>
  <c r="E451" i="71" l="1"/>
  <c r="C451" i="71"/>
  <c r="D451" i="71"/>
  <c r="G451" i="71" s="1"/>
  <c r="F451" i="71"/>
  <c r="J451" i="71" s="1"/>
  <c r="B452" i="71"/>
  <c r="I450" i="71"/>
  <c r="H450" i="71"/>
  <c r="F452" i="71" l="1"/>
  <c r="J452" i="71" s="1"/>
  <c r="D452" i="71"/>
  <c r="G452" i="71" s="1"/>
  <c r="C452" i="71"/>
  <c r="E452" i="71"/>
  <c r="B453" i="71"/>
  <c r="I451" i="71"/>
  <c r="H451" i="71"/>
  <c r="E453" i="71" l="1"/>
  <c r="C453" i="71"/>
  <c r="F453" i="71"/>
  <c r="J453" i="71" s="1"/>
  <c r="D453" i="71"/>
  <c r="G453" i="71" s="1"/>
  <c r="B454" i="71"/>
  <c r="H452" i="71"/>
  <c r="I452" i="71"/>
  <c r="F454" i="71" l="1"/>
  <c r="J454" i="71" s="1"/>
  <c r="D454" i="71"/>
  <c r="G454" i="71" s="1"/>
  <c r="E454" i="71"/>
  <c r="C454" i="71"/>
  <c r="B455" i="71"/>
  <c r="I453" i="71"/>
  <c r="H453" i="71"/>
  <c r="E455" i="71" l="1"/>
  <c r="C455" i="71"/>
  <c r="D455" i="71"/>
  <c r="G455" i="71" s="1"/>
  <c r="F455" i="71"/>
  <c r="J455" i="71" s="1"/>
  <c r="B456" i="71"/>
  <c r="H454" i="71"/>
  <c r="I454" i="71"/>
  <c r="F456" i="71" l="1"/>
  <c r="J456" i="71" s="1"/>
  <c r="D456" i="71"/>
  <c r="G456" i="71" s="1"/>
  <c r="C456" i="71"/>
  <c r="E456" i="71"/>
  <c r="B457" i="71"/>
  <c r="I455" i="71"/>
  <c r="H455" i="71"/>
  <c r="E457" i="71" l="1"/>
  <c r="C457" i="71"/>
  <c r="F457" i="71"/>
  <c r="J457" i="71" s="1"/>
  <c r="D457" i="71"/>
  <c r="G457" i="71" s="1"/>
  <c r="B458" i="71"/>
  <c r="H456" i="71"/>
  <c r="I456" i="71"/>
  <c r="F458" i="71" l="1"/>
  <c r="J458" i="71" s="1"/>
  <c r="D458" i="71"/>
  <c r="G458" i="71" s="1"/>
  <c r="E458" i="71"/>
  <c r="C458" i="71"/>
  <c r="B459" i="71"/>
  <c r="I457" i="71"/>
  <c r="H457" i="71"/>
  <c r="E459" i="71" l="1"/>
  <c r="C459" i="71"/>
  <c r="D459" i="71"/>
  <c r="G459" i="71" s="1"/>
  <c r="F459" i="71"/>
  <c r="J459" i="71" s="1"/>
  <c r="B460" i="71"/>
  <c r="H458" i="71"/>
  <c r="I458" i="71"/>
  <c r="F460" i="71" l="1"/>
  <c r="J460" i="71" s="1"/>
  <c r="D460" i="71"/>
  <c r="G460" i="71" s="1"/>
  <c r="C460" i="71"/>
  <c r="E460" i="71"/>
  <c r="B461" i="71"/>
  <c r="I459" i="71"/>
  <c r="H459" i="71"/>
  <c r="E461" i="71" l="1"/>
  <c r="C461" i="71"/>
  <c r="F461" i="71"/>
  <c r="J461" i="71" s="1"/>
  <c r="D461" i="71"/>
  <c r="G461" i="71" s="1"/>
  <c r="B462" i="71"/>
  <c r="H460" i="71"/>
  <c r="I460" i="71"/>
  <c r="F462" i="71" l="1"/>
  <c r="J462" i="71" s="1"/>
  <c r="D462" i="71"/>
  <c r="G462" i="71" s="1"/>
  <c r="E462" i="71"/>
  <c r="C462" i="71"/>
  <c r="B463" i="71"/>
  <c r="I461" i="71"/>
  <c r="H461" i="71"/>
  <c r="E463" i="71" l="1"/>
  <c r="C463" i="71"/>
  <c r="D463" i="71"/>
  <c r="G463" i="71" s="1"/>
  <c r="F463" i="71"/>
  <c r="J463" i="71" s="1"/>
  <c r="B464" i="71"/>
  <c r="H462" i="71"/>
  <c r="I462" i="71"/>
  <c r="F464" i="71" l="1"/>
  <c r="J464" i="71" s="1"/>
  <c r="D464" i="71"/>
  <c r="G464" i="71" s="1"/>
  <c r="C464" i="71"/>
  <c r="E464" i="71"/>
  <c r="B465" i="71"/>
  <c r="I463" i="71"/>
  <c r="H463" i="71"/>
  <c r="E465" i="71" l="1"/>
  <c r="C465" i="71"/>
  <c r="F465" i="71"/>
  <c r="J465" i="71" s="1"/>
  <c r="D465" i="71"/>
  <c r="G465" i="71" s="1"/>
  <c r="B466" i="71"/>
  <c r="H464" i="71"/>
  <c r="I464" i="71"/>
  <c r="F466" i="71" l="1"/>
  <c r="J466" i="71" s="1"/>
  <c r="D466" i="71"/>
  <c r="G466" i="71" s="1"/>
  <c r="E466" i="71"/>
  <c r="C466" i="71"/>
  <c r="B467" i="71"/>
  <c r="I465" i="71"/>
  <c r="H465" i="71"/>
  <c r="E467" i="71" l="1"/>
  <c r="C467" i="71"/>
  <c r="D467" i="71"/>
  <c r="G467" i="71" s="1"/>
  <c r="F467" i="71"/>
  <c r="J467" i="71" s="1"/>
  <c r="B468" i="71"/>
  <c r="H466" i="71"/>
  <c r="I466" i="71"/>
  <c r="F468" i="71" l="1"/>
  <c r="J468" i="71" s="1"/>
  <c r="D468" i="71"/>
  <c r="G468" i="71" s="1"/>
  <c r="C468" i="71"/>
  <c r="E468" i="71"/>
  <c r="B469" i="71"/>
  <c r="I467" i="71"/>
  <c r="H467" i="71"/>
  <c r="F469" i="71" l="1"/>
  <c r="J469" i="71" s="1"/>
  <c r="D469" i="71"/>
  <c r="G469" i="71" s="1"/>
  <c r="E469" i="71"/>
  <c r="C469" i="71"/>
  <c r="B470" i="71"/>
  <c r="I468" i="71"/>
  <c r="H468" i="71"/>
  <c r="E470" i="71" l="1"/>
  <c r="C470" i="71"/>
  <c r="F470" i="71"/>
  <c r="J470" i="71" s="1"/>
  <c r="D470" i="71"/>
  <c r="G470" i="71" s="1"/>
  <c r="B471" i="71"/>
  <c r="H469" i="71"/>
  <c r="I469" i="71"/>
  <c r="F471" i="71" l="1"/>
  <c r="J471" i="71" s="1"/>
  <c r="D471" i="71"/>
  <c r="G471" i="71" s="1"/>
  <c r="E471" i="71"/>
  <c r="C471" i="71"/>
  <c r="B472" i="71"/>
  <c r="I470" i="71"/>
  <c r="H470" i="71"/>
  <c r="E472" i="71" l="1"/>
  <c r="C472" i="71"/>
  <c r="F472" i="71"/>
  <c r="J472" i="71" s="1"/>
  <c r="D472" i="71"/>
  <c r="G472" i="71" s="1"/>
  <c r="B473" i="71"/>
  <c r="H471" i="71"/>
  <c r="I471" i="71"/>
  <c r="F473" i="71" l="1"/>
  <c r="J473" i="71" s="1"/>
  <c r="D473" i="71"/>
  <c r="G473" i="71" s="1"/>
  <c r="E473" i="71"/>
  <c r="C473" i="71"/>
  <c r="B474" i="71"/>
  <c r="I472" i="71"/>
  <c r="H472" i="71"/>
  <c r="E474" i="71" l="1"/>
  <c r="C474" i="71"/>
  <c r="F474" i="71"/>
  <c r="J474" i="71" s="1"/>
  <c r="D474" i="71"/>
  <c r="G474" i="71" s="1"/>
  <c r="B475" i="71"/>
  <c r="H473" i="71"/>
  <c r="I473" i="71"/>
  <c r="F475" i="71" l="1"/>
  <c r="J475" i="71" s="1"/>
  <c r="D475" i="71"/>
  <c r="G475" i="71" s="1"/>
  <c r="E475" i="71"/>
  <c r="C475" i="71"/>
  <c r="B476" i="71"/>
  <c r="I474" i="71"/>
  <c r="H474" i="71"/>
  <c r="E476" i="71" l="1"/>
  <c r="C476" i="71"/>
  <c r="F476" i="71"/>
  <c r="J476" i="71" s="1"/>
  <c r="D476" i="71"/>
  <c r="G476" i="71" s="1"/>
  <c r="B477" i="71"/>
  <c r="H475" i="71"/>
  <c r="I475" i="71"/>
  <c r="F477" i="71" l="1"/>
  <c r="J477" i="71" s="1"/>
  <c r="D477" i="71"/>
  <c r="G477" i="71" s="1"/>
  <c r="E477" i="71"/>
  <c r="C477" i="71"/>
  <c r="B478" i="71"/>
  <c r="I476" i="71"/>
  <c r="H476" i="71"/>
  <c r="E478" i="71" l="1"/>
  <c r="C478" i="71"/>
  <c r="F478" i="71"/>
  <c r="J478" i="71" s="1"/>
  <c r="D478" i="71"/>
  <c r="G478" i="71" s="1"/>
  <c r="B479" i="71"/>
  <c r="H477" i="71"/>
  <c r="I477" i="71"/>
  <c r="F479" i="71" l="1"/>
  <c r="J479" i="71" s="1"/>
  <c r="D479" i="71"/>
  <c r="G479" i="71" s="1"/>
  <c r="E479" i="71"/>
  <c r="C479" i="71"/>
  <c r="B480" i="71"/>
  <c r="I478" i="71"/>
  <c r="H478" i="71"/>
  <c r="E480" i="71" l="1"/>
  <c r="C480" i="71"/>
  <c r="F480" i="71"/>
  <c r="J480" i="71" s="1"/>
  <c r="D480" i="71"/>
  <c r="G480" i="71" s="1"/>
  <c r="B481" i="71"/>
  <c r="H479" i="71"/>
  <c r="I479" i="71"/>
  <c r="F481" i="71" l="1"/>
  <c r="J481" i="71" s="1"/>
  <c r="D481" i="71"/>
  <c r="G481" i="71" s="1"/>
  <c r="E481" i="71"/>
  <c r="C481" i="71"/>
  <c r="B482" i="71"/>
  <c r="I480" i="71"/>
  <c r="H480" i="71"/>
  <c r="E482" i="71" l="1"/>
  <c r="C482" i="71"/>
  <c r="F482" i="71"/>
  <c r="J482" i="71" s="1"/>
  <c r="D482" i="71"/>
  <c r="G482" i="71" s="1"/>
  <c r="B483" i="71"/>
  <c r="H481" i="71"/>
  <c r="I481" i="71"/>
  <c r="E483" i="71" l="1"/>
  <c r="C483" i="71"/>
  <c r="F483" i="71"/>
  <c r="J483" i="71" s="1"/>
  <c r="D483" i="71"/>
  <c r="G483" i="71" s="1"/>
  <c r="B484" i="71"/>
  <c r="I482" i="71"/>
  <c r="H482" i="71"/>
  <c r="F484" i="71" l="1"/>
  <c r="J484" i="71" s="1"/>
  <c r="D484" i="71"/>
  <c r="G484" i="71" s="1"/>
  <c r="E484" i="71"/>
  <c r="C484" i="71"/>
  <c r="B485" i="71"/>
  <c r="I483" i="71"/>
  <c r="H483" i="71"/>
  <c r="E485" i="71" l="1"/>
  <c r="C485" i="71"/>
  <c r="D485" i="71"/>
  <c r="G485" i="71" s="1"/>
  <c r="F485" i="71"/>
  <c r="J485" i="71" s="1"/>
  <c r="B486" i="71"/>
  <c r="H484" i="71"/>
  <c r="I484" i="71"/>
  <c r="F486" i="71" l="1"/>
  <c r="J486" i="71" s="1"/>
  <c r="D486" i="71"/>
  <c r="G486" i="71" s="1"/>
  <c r="C486" i="71"/>
  <c r="E486" i="71"/>
  <c r="B487" i="71"/>
  <c r="I485" i="71"/>
  <c r="H485" i="71"/>
  <c r="E487" i="71" l="1"/>
  <c r="C487" i="71"/>
  <c r="F487" i="71"/>
  <c r="J487" i="71" s="1"/>
  <c r="D487" i="71"/>
  <c r="G487" i="71" s="1"/>
  <c r="B488" i="71"/>
  <c r="H486" i="71"/>
  <c r="I486" i="71"/>
  <c r="F488" i="71" l="1"/>
  <c r="J488" i="71" s="1"/>
  <c r="D488" i="71"/>
  <c r="G488" i="71" s="1"/>
  <c r="E488" i="71"/>
  <c r="C488" i="71"/>
  <c r="B489" i="71"/>
  <c r="I487" i="71"/>
  <c r="H487" i="71"/>
  <c r="E489" i="71" l="1"/>
  <c r="C489" i="71"/>
  <c r="D489" i="71"/>
  <c r="G489" i="71" s="1"/>
  <c r="F489" i="71"/>
  <c r="J489" i="71" s="1"/>
  <c r="B490" i="71"/>
  <c r="H488" i="71"/>
  <c r="I488" i="71"/>
  <c r="F490" i="71" l="1"/>
  <c r="J490" i="71" s="1"/>
  <c r="D490" i="71"/>
  <c r="G490" i="71" s="1"/>
  <c r="C490" i="71"/>
  <c r="E490" i="71"/>
  <c r="B491" i="71"/>
  <c r="I489" i="71"/>
  <c r="H489" i="71"/>
  <c r="E491" i="71" l="1"/>
  <c r="C491" i="71"/>
  <c r="F491" i="71"/>
  <c r="J491" i="71" s="1"/>
  <c r="D491" i="71"/>
  <c r="G491" i="71" s="1"/>
  <c r="B492" i="71"/>
  <c r="H490" i="71"/>
  <c r="I490" i="71"/>
  <c r="E492" i="71" l="1"/>
  <c r="C492" i="71"/>
  <c r="F492" i="71"/>
  <c r="J492" i="71" s="1"/>
  <c r="D492" i="71"/>
  <c r="G492" i="71" s="1"/>
  <c r="B493" i="71"/>
  <c r="I491" i="71"/>
  <c r="H491" i="71"/>
  <c r="F493" i="71" l="1"/>
  <c r="J493" i="71" s="1"/>
  <c r="D493" i="71"/>
  <c r="G493" i="71" s="1"/>
  <c r="E493" i="71"/>
  <c r="C493" i="71"/>
  <c r="B494" i="71"/>
  <c r="I492" i="71"/>
  <c r="H492" i="71"/>
  <c r="E494" i="71" l="1"/>
  <c r="C494" i="71"/>
  <c r="F494" i="71"/>
  <c r="J494" i="71" s="1"/>
  <c r="D494" i="71"/>
  <c r="G494" i="71" s="1"/>
  <c r="B495" i="71"/>
  <c r="H493" i="71"/>
  <c r="I493" i="71"/>
  <c r="F495" i="71" l="1"/>
  <c r="J495" i="71" s="1"/>
  <c r="D495" i="71"/>
  <c r="G495" i="71" s="1"/>
  <c r="E495" i="71"/>
  <c r="C495" i="71"/>
  <c r="B496" i="71"/>
  <c r="I494" i="71"/>
  <c r="H494" i="71"/>
  <c r="E496" i="71" l="1"/>
  <c r="C496" i="71"/>
  <c r="F496" i="71"/>
  <c r="J496" i="71" s="1"/>
  <c r="D496" i="71"/>
  <c r="G496" i="71" s="1"/>
  <c r="B497" i="71"/>
  <c r="H495" i="71"/>
  <c r="I495" i="71"/>
  <c r="F497" i="71" l="1"/>
  <c r="J497" i="71" s="1"/>
  <c r="D497" i="71"/>
  <c r="G497" i="71" s="1"/>
  <c r="E497" i="71"/>
  <c r="C497" i="71"/>
  <c r="B498" i="71"/>
  <c r="I496" i="71"/>
  <c r="H496" i="71"/>
  <c r="H497" i="71" l="1"/>
  <c r="I497" i="71"/>
  <c r="E498" i="71"/>
  <c r="C498" i="71"/>
  <c r="F498" i="71"/>
  <c r="J498" i="71" s="1"/>
  <c r="D498" i="71"/>
  <c r="G498" i="71" s="1"/>
  <c r="B499" i="71"/>
  <c r="I498" i="71" l="1"/>
  <c r="H498" i="71"/>
  <c r="F499" i="71"/>
  <c r="J499" i="71" s="1"/>
  <c r="D499" i="71"/>
  <c r="G499" i="71" s="1"/>
  <c r="E499" i="71"/>
  <c r="C499" i="71"/>
  <c r="B500" i="71"/>
  <c r="H499" i="71" l="1"/>
  <c r="I499" i="71"/>
  <c r="E500" i="71"/>
  <c r="C500" i="71"/>
  <c r="F500" i="71"/>
  <c r="J500" i="71" s="1"/>
  <c r="D500" i="71"/>
  <c r="G500" i="71" s="1"/>
  <c r="B501" i="71"/>
  <c r="I500" i="71" l="1"/>
  <c r="H500" i="71"/>
  <c r="F501" i="71"/>
  <c r="J501" i="71" s="1"/>
  <c r="D501" i="71"/>
  <c r="G501" i="71" s="1"/>
  <c r="E501" i="71"/>
  <c r="C501" i="71"/>
  <c r="H501" i="71" l="1"/>
  <c r="I501" i="71"/>
</calcChain>
</file>

<file path=xl/comments1.xml><?xml version="1.0" encoding="utf-8"?>
<comments xmlns="http://schemas.openxmlformats.org/spreadsheetml/2006/main">
  <authors>
    <author>DURAND Xavier</author>
    <author>Un utilisateur satisfait de Microsoft Office</author>
  </authors>
  <commentList>
    <comment ref="K6" authorId="0" shapeId="0">
      <text>
        <r>
          <rPr>
            <sz val="9"/>
            <color indexed="81"/>
            <rFont val="Tahoma"/>
            <family val="2"/>
          </rPr>
          <t>Il est recommandé d'établir un plan d'amortissement pour chaque immobilisation.</t>
        </r>
      </text>
    </comment>
    <comment ref="H7" authorId="1" shapeId="0">
      <text>
        <r>
          <rPr>
            <sz val="9"/>
            <color indexed="81"/>
            <rFont val="Tahoma"/>
            <family val="2"/>
          </rPr>
          <t>Inscrire ici la sortie de l'immobilisation du patrimoine (au coût d'achat).</t>
        </r>
      </text>
    </comment>
    <comment ref="L7" authorId="0" shapeId="0">
      <text>
        <r>
          <rPr>
            <sz val="9"/>
            <color indexed="81"/>
            <rFont val="Tahoma"/>
            <family val="2"/>
          </rPr>
          <t>Reporter ici le montant calculé dans le plan d'amortissement.</t>
        </r>
      </text>
    </comment>
    <comment ref="M7" authorId="1" shapeId="0">
      <text>
        <r>
          <rPr>
            <sz val="9"/>
            <color indexed="81"/>
            <rFont val="Tahoma"/>
            <family val="2"/>
          </rPr>
          <t>Il s'agit de l'annulation des amortissements cumulés lors de la cession d'un bien.</t>
        </r>
      </text>
    </comment>
    <comment ref="P7" authorId="1" shapeId="0">
      <text>
        <r>
          <rPr>
            <sz val="9"/>
            <color indexed="81"/>
            <rFont val="Tahoma"/>
            <family val="2"/>
          </rPr>
          <t xml:space="preserve">Il s'agit de la durée de vie du bien (en années). Attention aux limites fiscales.
</t>
        </r>
      </text>
    </comment>
    <comment ref="Q7" authorId="1" shapeId="0">
      <text>
        <r>
          <rPr>
            <sz val="9"/>
            <color indexed="81"/>
            <rFont val="Tahoma"/>
            <family val="2"/>
          </rPr>
          <t>Amort. Linéaire =
100/Durée.</t>
        </r>
      </text>
    </comment>
    <comment ref="L37" authorId="0" shapeId="0">
      <text>
        <r>
          <rPr>
            <sz val="9"/>
            <color indexed="81"/>
            <rFont val="Tahoma"/>
            <family val="2"/>
          </rPr>
          <t>A modifier si la dotation est différente.</t>
        </r>
      </text>
    </comment>
  </commentList>
</comments>
</file>

<file path=xl/comments2.xml><?xml version="1.0" encoding="utf-8"?>
<comments xmlns="http://schemas.openxmlformats.org/spreadsheetml/2006/main">
  <authors>
    <author>Xavier</author>
  </authors>
  <commentList>
    <comment ref="E27" authorId="0" shapeId="0">
      <text>
        <r>
          <rPr>
            <sz val="9"/>
            <color indexed="81"/>
            <rFont val="Tahoma"/>
            <family val="2"/>
          </rPr>
          <t>Attention, les intérêts sur comptes courants ne sont plus déductibles au-delà d'un certain taux.</t>
        </r>
      </text>
    </comment>
  </commentList>
</comments>
</file>

<file path=xl/comments3.xml><?xml version="1.0" encoding="utf-8"?>
<comments xmlns="http://schemas.openxmlformats.org/spreadsheetml/2006/main">
  <authors>
    <author>DURAND Xavier</author>
  </authors>
  <commentList>
    <comment ref="C22" authorId="0" shapeId="0">
      <text>
        <r>
          <rPr>
            <sz val="9"/>
            <color indexed="81"/>
            <rFont val="Tahoma"/>
            <family val="2"/>
          </rPr>
          <t>A compléter le cas échéant.</t>
        </r>
      </text>
    </comment>
  </commentList>
</comments>
</file>

<file path=xl/comments4.xml><?xml version="1.0" encoding="utf-8"?>
<comments xmlns="http://schemas.openxmlformats.org/spreadsheetml/2006/main">
  <authors>
    <author>Xavier</author>
    <author>DURAND Xavier</author>
  </authors>
  <commentList>
    <comment ref="B20" authorId="0" shapeId="0">
      <text>
        <r>
          <rPr>
            <sz val="9"/>
            <color indexed="81"/>
            <rFont val="Tahoma"/>
            <family val="2"/>
          </rPr>
          <t>Entrer un montant HT si l'entreprise est assujettie à la TVA.</t>
        </r>
      </text>
    </comment>
    <comment ref="A38" authorId="0" shapeId="0">
      <text>
        <r>
          <rPr>
            <b/>
            <sz val="9"/>
            <color indexed="81"/>
            <rFont val="Tahoma"/>
            <family val="2"/>
          </rPr>
          <t>Xavier:</t>
        </r>
        <r>
          <rPr>
            <sz val="9"/>
            <color indexed="81"/>
            <rFont val="Tahoma"/>
            <family val="2"/>
          </rPr>
          <t xml:space="preserve">
Laisser la possibilité d'entrer plusieurs types d'achats.</t>
        </r>
      </text>
    </comment>
    <comment ref="A42" authorId="0" shapeId="0">
      <text>
        <r>
          <rPr>
            <b/>
            <sz val="9"/>
            <color indexed="81"/>
            <rFont val="Tahoma"/>
            <family val="2"/>
          </rPr>
          <t>Xavier:</t>
        </r>
        <r>
          <rPr>
            <sz val="9"/>
            <color indexed="81"/>
            <rFont val="Tahoma"/>
            <family val="2"/>
          </rPr>
          <t xml:space="preserve">
Laisser la possibilité d'entrer plusieurs types d'achats.</t>
        </r>
      </text>
    </comment>
    <comment ref="A66" authorId="0" shapeId="0">
      <text>
        <r>
          <rPr>
            <sz val="9"/>
            <color indexed="81"/>
            <rFont val="Tahoma"/>
            <family val="2"/>
          </rPr>
          <t>A entrer si l'entreprise peut être soumise à l'impôt dès la première année.</t>
        </r>
      </text>
    </comment>
    <comment ref="B73" authorId="0" shapeId="0">
      <text>
        <r>
          <rPr>
            <sz val="9"/>
            <color indexed="81"/>
            <rFont val="Tahoma"/>
            <family val="2"/>
          </rPr>
          <t>A entrer si le Stock initial est différent de 0.</t>
        </r>
      </text>
    </comment>
    <comment ref="A75" authorId="1" shapeId="0">
      <text>
        <r>
          <rPr>
            <sz val="9"/>
            <color indexed="81"/>
            <rFont val="Tahoma"/>
            <family val="2"/>
          </rPr>
          <t>Ne pas oublier au préalable de renseigner le taux de marge prévisionnel.</t>
        </r>
      </text>
    </comment>
    <comment ref="B80" authorId="0" shapeId="0">
      <text>
        <r>
          <rPr>
            <sz val="9"/>
            <color indexed="81"/>
            <rFont val="Tahoma"/>
            <family val="2"/>
          </rPr>
          <t>A entrer si le Stock initial est différent de 0.</t>
        </r>
      </text>
    </comment>
    <comment ref="A82" authorId="1" shapeId="0">
      <text>
        <r>
          <rPr>
            <sz val="9"/>
            <color indexed="81"/>
            <rFont val="Tahoma"/>
            <family val="2"/>
          </rPr>
          <t>Ne pas oublier au préalable de renseigner le taux de marge prévisionnel.</t>
        </r>
      </text>
    </comment>
    <comment ref="R92" authorId="0" shapeId="0">
      <text>
        <r>
          <rPr>
            <b/>
            <sz val="9"/>
            <color indexed="81"/>
            <rFont val="Tahoma"/>
            <family val="2"/>
          </rPr>
          <t>Xavier:</t>
        </r>
        <r>
          <rPr>
            <sz val="9"/>
            <color indexed="81"/>
            <rFont val="Tahoma"/>
            <family val="2"/>
          </rPr>
          <t xml:space="preserve">
Laisser la possibilité d'entrer plusieurs types de production vendue.</t>
        </r>
      </text>
    </comment>
    <comment ref="AI92" authorId="0" shapeId="0">
      <text>
        <r>
          <rPr>
            <b/>
            <sz val="9"/>
            <color indexed="81"/>
            <rFont val="Tahoma"/>
            <family val="2"/>
          </rPr>
          <t>Xavier:</t>
        </r>
        <r>
          <rPr>
            <sz val="9"/>
            <color indexed="81"/>
            <rFont val="Tahoma"/>
            <family val="2"/>
          </rPr>
          <t xml:space="preserve">
Laisser la possibilité d'entrer plusieurs types de production vendue.</t>
        </r>
      </text>
    </comment>
    <comment ref="R110" authorId="0" shapeId="0">
      <text>
        <r>
          <rPr>
            <b/>
            <sz val="9"/>
            <color indexed="81"/>
            <rFont val="Tahoma"/>
            <family val="2"/>
          </rPr>
          <t>Xavier:</t>
        </r>
        <r>
          <rPr>
            <sz val="9"/>
            <color indexed="81"/>
            <rFont val="Tahoma"/>
            <family val="2"/>
          </rPr>
          <t xml:space="preserve">
Laisser la possibilité d'entrer plusieurs types d'achats.</t>
        </r>
      </text>
    </comment>
    <comment ref="AI110" authorId="0" shapeId="0">
      <text>
        <r>
          <rPr>
            <b/>
            <sz val="9"/>
            <color indexed="81"/>
            <rFont val="Tahoma"/>
            <family val="2"/>
          </rPr>
          <t>Xavier:</t>
        </r>
        <r>
          <rPr>
            <sz val="9"/>
            <color indexed="81"/>
            <rFont val="Tahoma"/>
            <family val="2"/>
          </rPr>
          <t xml:space="preserve">
Laisser la possibilité d'entrer plusieurs types d'achats.</t>
        </r>
      </text>
    </comment>
    <comment ref="R114" authorId="0" shapeId="0">
      <text>
        <r>
          <rPr>
            <b/>
            <sz val="9"/>
            <color indexed="81"/>
            <rFont val="Tahoma"/>
            <family val="2"/>
          </rPr>
          <t>Xavier:</t>
        </r>
        <r>
          <rPr>
            <sz val="9"/>
            <color indexed="81"/>
            <rFont val="Tahoma"/>
            <family val="2"/>
          </rPr>
          <t xml:space="preserve">
Laisser la possibilité d'entrer plusieurs types d'achats.</t>
        </r>
      </text>
    </comment>
    <comment ref="AI114" authorId="0" shapeId="0">
      <text>
        <r>
          <rPr>
            <b/>
            <sz val="9"/>
            <color indexed="81"/>
            <rFont val="Tahoma"/>
            <family val="2"/>
          </rPr>
          <t>Xavier:</t>
        </r>
        <r>
          <rPr>
            <sz val="9"/>
            <color indexed="81"/>
            <rFont val="Tahoma"/>
            <family val="2"/>
          </rPr>
          <t xml:space="preserve">
Laisser la possibilité d'entrer plusieurs types d'achats.</t>
        </r>
      </text>
    </comment>
    <comment ref="R133" authorId="0" shapeId="0">
      <text>
        <r>
          <rPr>
            <sz val="9"/>
            <color indexed="81"/>
            <rFont val="Tahoma"/>
            <family val="2"/>
          </rPr>
          <t>Lien Mode de financement.</t>
        </r>
      </text>
    </comment>
    <comment ref="AI133" authorId="0" shapeId="0">
      <text>
        <r>
          <rPr>
            <sz val="9"/>
            <color indexed="81"/>
            <rFont val="Tahoma"/>
            <family val="2"/>
          </rPr>
          <t>Lien Mode de financement.</t>
        </r>
      </text>
    </comment>
    <comment ref="R135" authorId="0" shapeId="0">
      <text>
        <r>
          <rPr>
            <sz val="9"/>
            <color indexed="81"/>
            <rFont val="Tahoma"/>
            <family val="2"/>
          </rPr>
          <t xml:space="preserve">Lien Plan d'investissement 3 ans. </t>
        </r>
      </text>
    </comment>
    <comment ref="AI135" authorId="0" shapeId="0">
      <text>
        <r>
          <rPr>
            <sz val="9"/>
            <color indexed="81"/>
            <rFont val="Tahoma"/>
            <family val="2"/>
          </rPr>
          <t xml:space="preserve">Lien Plan d'investissement 3 ans. </t>
        </r>
      </text>
    </comment>
    <comment ref="R143" authorId="0" shapeId="0">
      <text>
        <r>
          <rPr>
            <b/>
            <sz val="9"/>
            <color indexed="81"/>
            <rFont val="Tahoma"/>
            <family val="2"/>
          </rPr>
          <t>Xavier:</t>
        </r>
        <r>
          <rPr>
            <sz val="9"/>
            <color indexed="81"/>
            <rFont val="Tahoma"/>
            <family val="2"/>
          </rPr>
          <t xml:space="preserve">
Laisser la possibilité d'entrer plusieurs types de production vendue.</t>
        </r>
      </text>
    </comment>
    <comment ref="AI143" authorId="0" shapeId="0">
      <text>
        <r>
          <rPr>
            <b/>
            <sz val="9"/>
            <color indexed="81"/>
            <rFont val="Tahoma"/>
            <family val="2"/>
          </rPr>
          <t>Xavier:</t>
        </r>
        <r>
          <rPr>
            <sz val="9"/>
            <color indexed="81"/>
            <rFont val="Tahoma"/>
            <family val="2"/>
          </rPr>
          <t xml:space="preserve">
Laisser la possibilité d'entrer plusieurs types de production vendue.</t>
        </r>
      </text>
    </comment>
    <comment ref="R161" authorId="0" shapeId="0">
      <text>
        <r>
          <rPr>
            <b/>
            <sz val="9"/>
            <color indexed="81"/>
            <rFont val="Tahoma"/>
            <family val="2"/>
          </rPr>
          <t>Xavier:</t>
        </r>
        <r>
          <rPr>
            <sz val="9"/>
            <color indexed="81"/>
            <rFont val="Tahoma"/>
            <family val="2"/>
          </rPr>
          <t xml:space="preserve">
Laisser la possibilité d'entrer plusieurs types d'achats.</t>
        </r>
      </text>
    </comment>
    <comment ref="AI161" authorId="0" shapeId="0">
      <text>
        <r>
          <rPr>
            <b/>
            <sz val="9"/>
            <color indexed="81"/>
            <rFont val="Tahoma"/>
            <family val="2"/>
          </rPr>
          <t>Xavier:</t>
        </r>
        <r>
          <rPr>
            <sz val="9"/>
            <color indexed="81"/>
            <rFont val="Tahoma"/>
            <family val="2"/>
          </rPr>
          <t xml:space="preserve">
Laisser la possibilité d'entrer plusieurs types d'achats.</t>
        </r>
      </text>
    </comment>
    <comment ref="R165" authorId="0" shapeId="0">
      <text>
        <r>
          <rPr>
            <b/>
            <sz val="9"/>
            <color indexed="81"/>
            <rFont val="Tahoma"/>
            <family val="2"/>
          </rPr>
          <t>Xavier:</t>
        </r>
        <r>
          <rPr>
            <sz val="9"/>
            <color indexed="81"/>
            <rFont val="Tahoma"/>
            <family val="2"/>
          </rPr>
          <t xml:space="preserve">
Laisser la possibilité d'entrer plusieurs types d'achats.</t>
        </r>
      </text>
    </comment>
    <comment ref="AI165" authorId="0" shapeId="0">
      <text>
        <r>
          <rPr>
            <b/>
            <sz val="9"/>
            <color indexed="81"/>
            <rFont val="Tahoma"/>
            <family val="2"/>
          </rPr>
          <t>Xavier:</t>
        </r>
        <r>
          <rPr>
            <sz val="9"/>
            <color indexed="81"/>
            <rFont val="Tahoma"/>
            <family val="2"/>
          </rPr>
          <t xml:space="preserve">
Laisser la possibilité d'entrer plusieurs types d'achats.</t>
        </r>
      </text>
    </comment>
    <comment ref="R184" authorId="0" shapeId="0">
      <text>
        <r>
          <rPr>
            <sz val="9"/>
            <color indexed="81"/>
            <rFont val="Tahoma"/>
            <family val="2"/>
          </rPr>
          <t>Lien Mode de financement.</t>
        </r>
      </text>
    </comment>
    <comment ref="AI184" authorId="0" shapeId="0">
      <text>
        <r>
          <rPr>
            <sz val="9"/>
            <color indexed="81"/>
            <rFont val="Tahoma"/>
            <family val="2"/>
          </rPr>
          <t>Lien Mode de financement.</t>
        </r>
      </text>
    </comment>
    <comment ref="R186" authorId="0" shapeId="0">
      <text>
        <r>
          <rPr>
            <sz val="9"/>
            <color indexed="81"/>
            <rFont val="Tahoma"/>
            <family val="2"/>
          </rPr>
          <t xml:space="preserve">Lien Plan d'investissement 3 ans. </t>
        </r>
      </text>
    </comment>
    <comment ref="AI186" authorId="0" shapeId="0">
      <text>
        <r>
          <rPr>
            <sz val="9"/>
            <color indexed="81"/>
            <rFont val="Tahoma"/>
            <family val="2"/>
          </rPr>
          <t xml:space="preserve">Lien Plan d'investissement 3 ans. </t>
        </r>
      </text>
    </comment>
    <comment ref="R195" authorId="0" shapeId="0">
      <text>
        <r>
          <rPr>
            <b/>
            <sz val="9"/>
            <color indexed="81"/>
            <rFont val="Tahoma"/>
            <family val="2"/>
          </rPr>
          <t>Xavier:</t>
        </r>
        <r>
          <rPr>
            <sz val="9"/>
            <color indexed="81"/>
            <rFont val="Tahoma"/>
            <family val="2"/>
          </rPr>
          <t xml:space="preserve">
Laisser la possibilité d'entrer plusieurs types de production vendue.</t>
        </r>
      </text>
    </comment>
    <comment ref="AI195" authorId="0" shapeId="0">
      <text>
        <r>
          <rPr>
            <b/>
            <sz val="9"/>
            <color indexed="81"/>
            <rFont val="Tahoma"/>
            <family val="2"/>
          </rPr>
          <t>Xavier:</t>
        </r>
        <r>
          <rPr>
            <sz val="9"/>
            <color indexed="81"/>
            <rFont val="Tahoma"/>
            <family val="2"/>
          </rPr>
          <t xml:space="preserve">
Laisser la possibilité d'entrer plusieurs types de production vendue.</t>
        </r>
      </text>
    </comment>
    <comment ref="R213" authorId="0" shapeId="0">
      <text>
        <r>
          <rPr>
            <b/>
            <sz val="9"/>
            <color indexed="81"/>
            <rFont val="Tahoma"/>
            <family val="2"/>
          </rPr>
          <t>Xavier:</t>
        </r>
        <r>
          <rPr>
            <sz val="9"/>
            <color indexed="81"/>
            <rFont val="Tahoma"/>
            <family val="2"/>
          </rPr>
          <t xml:space="preserve">
Laisser la possibilité d'entrer plusieurs types d'achats.</t>
        </r>
      </text>
    </comment>
    <comment ref="AI213" authorId="0" shapeId="0">
      <text>
        <r>
          <rPr>
            <b/>
            <sz val="9"/>
            <color indexed="81"/>
            <rFont val="Tahoma"/>
            <family val="2"/>
          </rPr>
          <t>Xavier:</t>
        </r>
        <r>
          <rPr>
            <sz val="9"/>
            <color indexed="81"/>
            <rFont val="Tahoma"/>
            <family val="2"/>
          </rPr>
          <t xml:space="preserve">
Laisser la possibilité d'entrer plusieurs types d'achats.</t>
        </r>
      </text>
    </comment>
    <comment ref="R217" authorId="0" shapeId="0">
      <text>
        <r>
          <rPr>
            <b/>
            <sz val="9"/>
            <color indexed="81"/>
            <rFont val="Tahoma"/>
            <family val="2"/>
          </rPr>
          <t>Xavier:</t>
        </r>
        <r>
          <rPr>
            <sz val="9"/>
            <color indexed="81"/>
            <rFont val="Tahoma"/>
            <family val="2"/>
          </rPr>
          <t xml:space="preserve">
Laisser la possibilité d'entrer plusieurs types d'achats.</t>
        </r>
      </text>
    </comment>
    <comment ref="AI217" authorId="0" shapeId="0">
      <text>
        <r>
          <rPr>
            <b/>
            <sz val="9"/>
            <color indexed="81"/>
            <rFont val="Tahoma"/>
            <family val="2"/>
          </rPr>
          <t>Xavier:</t>
        </r>
        <r>
          <rPr>
            <sz val="9"/>
            <color indexed="81"/>
            <rFont val="Tahoma"/>
            <family val="2"/>
          </rPr>
          <t xml:space="preserve">
Laisser la possibilité d'entrer plusieurs types d'achats.</t>
        </r>
      </text>
    </comment>
    <comment ref="R236" authorId="0" shapeId="0">
      <text>
        <r>
          <rPr>
            <sz val="9"/>
            <color indexed="81"/>
            <rFont val="Tahoma"/>
            <family val="2"/>
          </rPr>
          <t>Lien Mode de financement.</t>
        </r>
      </text>
    </comment>
    <comment ref="AI236" authorId="0" shapeId="0">
      <text>
        <r>
          <rPr>
            <sz val="9"/>
            <color indexed="81"/>
            <rFont val="Tahoma"/>
            <family val="2"/>
          </rPr>
          <t>Lien Mode de financement.</t>
        </r>
      </text>
    </comment>
    <comment ref="R238" authorId="0" shapeId="0">
      <text>
        <r>
          <rPr>
            <sz val="9"/>
            <color indexed="81"/>
            <rFont val="Tahoma"/>
            <family val="2"/>
          </rPr>
          <t xml:space="preserve">Lien Plan d'investissement 3 ans. </t>
        </r>
      </text>
    </comment>
    <comment ref="AI238" authorId="0" shapeId="0">
      <text>
        <r>
          <rPr>
            <sz val="9"/>
            <color indexed="81"/>
            <rFont val="Tahoma"/>
            <family val="2"/>
          </rPr>
          <t xml:space="preserve">Lien Plan d'investissement 3 ans. </t>
        </r>
      </text>
    </comment>
  </commentList>
</comments>
</file>

<file path=xl/comments5.xml><?xml version="1.0" encoding="utf-8"?>
<comments xmlns="http://schemas.openxmlformats.org/spreadsheetml/2006/main">
  <authors>
    <author>DURAND Xavier</author>
  </authors>
  <commentList>
    <comment ref="C12" authorId="0" shapeId="0">
      <text>
        <r>
          <rPr>
            <sz val="9"/>
            <color indexed="81"/>
            <rFont val="Tahoma"/>
            <family val="2"/>
          </rPr>
          <t>A compléter le cas échéant.</t>
        </r>
      </text>
    </comment>
  </commentList>
</comments>
</file>

<file path=xl/comments6.xml><?xml version="1.0" encoding="utf-8"?>
<comments xmlns="http://schemas.openxmlformats.org/spreadsheetml/2006/main">
  <authors>
    <author>DURAND Xavier</author>
  </authors>
  <commentList>
    <comment ref="O4" authorId="0" shapeId="0">
      <text>
        <r>
          <rPr>
            <sz val="9"/>
            <color indexed="81"/>
            <rFont val="Tahoma"/>
            <family val="2"/>
          </rPr>
          <t>Montants reportés au bilan.</t>
        </r>
      </text>
    </comment>
    <comment ref="A11" authorId="0" shapeId="0">
      <text>
        <r>
          <rPr>
            <sz val="9"/>
            <color indexed="81"/>
            <rFont val="Tahoma"/>
            <family val="2"/>
          </rPr>
          <t xml:space="preserve">Apports (capital, comptes courants, emprunts et dettes, subventions et aides diverses) paramétrés à l'ouverture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comments7.xml><?xml version="1.0" encoding="utf-8"?>
<comments xmlns="http://schemas.openxmlformats.org/spreadsheetml/2006/main">
  <authors>
    <author>DURAND Xavier</author>
  </authors>
  <commentList>
    <comment ref="A11" authorId="0" shapeId="0">
      <text>
        <r>
          <rPr>
            <sz val="9"/>
            <color indexed="81"/>
            <rFont val="Tahoma"/>
            <family val="2"/>
          </rPr>
          <t xml:space="preserve">Apports  (capital, comptes courants, emprunts et dettes et subventions et aides diverses) paramétrés en </t>
        </r>
        <r>
          <rPr>
            <u/>
            <sz val="9"/>
            <color indexed="81"/>
            <rFont val="Tahoma"/>
            <family val="2"/>
          </rPr>
          <t>janvier</t>
        </r>
        <r>
          <rPr>
            <sz val="9"/>
            <color indexed="81"/>
            <rFont val="Tahoma"/>
            <family val="2"/>
          </rPr>
          <t xml:space="preserv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comments8.xml><?xml version="1.0" encoding="utf-8"?>
<comments xmlns="http://schemas.openxmlformats.org/spreadsheetml/2006/main">
  <authors>
    <author>DURAND Xavier</author>
  </authors>
  <commentList>
    <comment ref="A11" authorId="0" shapeId="0">
      <text>
        <r>
          <rPr>
            <sz val="9"/>
            <color indexed="81"/>
            <rFont val="Tahoma"/>
            <family val="2"/>
          </rPr>
          <t xml:space="preserve">Apports  (capital, comptes courants, emprunts et dettes et subventions et aides diverses) paramétrés en </t>
        </r>
        <r>
          <rPr>
            <u/>
            <sz val="9"/>
            <color indexed="81"/>
            <rFont val="Tahoma"/>
            <family val="2"/>
          </rPr>
          <t>janvier</t>
        </r>
        <r>
          <rPr>
            <sz val="9"/>
            <color indexed="81"/>
            <rFont val="Tahoma"/>
            <family val="2"/>
          </rPr>
          <t xml:space="preserve"> par défaut. </t>
        </r>
      </text>
    </comment>
    <comment ref="A31" authorId="0" shapeId="0">
      <text>
        <r>
          <rPr>
            <sz val="9"/>
            <color indexed="81"/>
            <rFont val="Tahoma"/>
            <family val="2"/>
          </rPr>
          <t>Investissement paramétré à l'ouverture par défaut.</t>
        </r>
      </text>
    </comment>
    <comment ref="A32" authorId="0" shapeId="0">
      <text>
        <r>
          <rPr>
            <sz val="9"/>
            <color indexed="81"/>
            <rFont val="Tahoma"/>
            <family val="2"/>
          </rPr>
          <t>Remboursement paramétré en décembre par défaut.</t>
        </r>
      </text>
    </comment>
  </commentList>
</comments>
</file>

<file path=xl/sharedStrings.xml><?xml version="1.0" encoding="utf-8"?>
<sst xmlns="http://schemas.openxmlformats.org/spreadsheetml/2006/main" count="1463" uniqueCount="528">
  <si>
    <t>Stocks</t>
  </si>
  <si>
    <t>Immobilisations incorporelles</t>
  </si>
  <si>
    <t>Immobilisations corporelles</t>
  </si>
  <si>
    <t>Immobilisations financières</t>
  </si>
  <si>
    <t>Ratios de structure</t>
  </si>
  <si>
    <t>Nature</t>
  </si>
  <si>
    <t>Mode de calcul</t>
  </si>
  <si>
    <t>Commentaires</t>
  </si>
  <si>
    <t>Autonomie financière</t>
  </si>
  <si>
    <t>Capitaux propres / total des dettes</t>
  </si>
  <si>
    <t>Mesure la capacité de l'entreprise à s'endetter</t>
  </si>
  <si>
    <t>Capacité de remboursement</t>
  </si>
  <si>
    <t>Dettes financières / CAF</t>
  </si>
  <si>
    <t>Les dettes ne doivent pas excéder 4 fois la CAF</t>
  </si>
  <si>
    <t>Evolution du BFR</t>
  </si>
  <si>
    <t>Solvabilité générale</t>
  </si>
  <si>
    <t>Total actif / total dettes</t>
  </si>
  <si>
    <t>Mesure la capacité des actifs à "couvrir" les dettes contractées</t>
  </si>
  <si>
    <t>Ratios d'activité</t>
  </si>
  <si>
    <t xml:space="preserve">[BFR / CA HT] 
* 360 jours </t>
  </si>
  <si>
    <t>Taux de croissance
 du CA HT</t>
  </si>
  <si>
    <r>
      <t>[CA</t>
    </r>
    <r>
      <rPr>
        <vertAlign val="subscript"/>
        <sz val="12"/>
        <rFont val="Times New Roman"/>
        <family val="1"/>
      </rPr>
      <t>n</t>
    </r>
    <r>
      <rPr>
        <sz val="12"/>
        <rFont val="Times New Roman"/>
        <family val="1"/>
      </rPr>
      <t xml:space="preserve"> - CA</t>
    </r>
    <r>
      <rPr>
        <vertAlign val="subscript"/>
        <sz val="12"/>
        <rFont val="Times New Roman"/>
        <family val="1"/>
      </rPr>
      <t>n-1</t>
    </r>
    <r>
      <rPr>
        <sz val="12"/>
        <rFont val="Times New Roman"/>
        <family val="1"/>
      </rPr>
      <t>] / CA</t>
    </r>
    <r>
      <rPr>
        <vertAlign val="subscript"/>
        <sz val="12"/>
        <rFont val="Times New Roman"/>
        <family val="1"/>
      </rPr>
      <t>n-1</t>
    </r>
  </si>
  <si>
    <t>Mesure le taux de croissance et donc le potentiel d'activité</t>
  </si>
  <si>
    <t>Taux de croissance
 de la VA</t>
  </si>
  <si>
    <r>
      <t>[VA</t>
    </r>
    <r>
      <rPr>
        <vertAlign val="subscript"/>
        <sz val="12"/>
        <rFont val="Times New Roman"/>
        <family val="1"/>
      </rPr>
      <t>n</t>
    </r>
    <r>
      <rPr>
        <sz val="12"/>
        <rFont val="Times New Roman"/>
        <family val="1"/>
      </rPr>
      <t xml:space="preserve"> - VA</t>
    </r>
    <r>
      <rPr>
        <vertAlign val="subscript"/>
        <sz val="12"/>
        <rFont val="Times New Roman"/>
        <family val="1"/>
      </rPr>
      <t>n-1</t>
    </r>
    <r>
      <rPr>
        <sz val="12"/>
        <rFont val="Times New Roman"/>
        <family val="1"/>
      </rPr>
      <t>] / VA</t>
    </r>
    <r>
      <rPr>
        <vertAlign val="subscript"/>
        <sz val="12"/>
        <rFont val="Times New Roman"/>
        <family val="1"/>
      </rPr>
      <t>n-1</t>
    </r>
  </si>
  <si>
    <t>A comparer avec le taux de croissance du CA</t>
  </si>
  <si>
    <t>Taux de marge commerciale</t>
  </si>
  <si>
    <t>Marge commerciale / ventes de marchandises HT</t>
  </si>
  <si>
    <t>Mesure la performance commerciale</t>
  </si>
  <si>
    <t>Taux d'endettement</t>
  </si>
  <si>
    <t>Charges d'intérêt / EBE</t>
  </si>
  <si>
    <t>Evalue le BFR en jours de chiffre d'affaires</t>
  </si>
  <si>
    <t>Mesure le poids de l'endettement sur l'activité</t>
  </si>
  <si>
    <t>Rotation des stocks
de marchandises</t>
  </si>
  <si>
    <t>[Stock moyen de marchandises / coût d'achat des marchandises vendues] * 360 jours</t>
  </si>
  <si>
    <t>Un allongement de cette durée provoque une hausse du BFR</t>
  </si>
  <si>
    <t>Ratios de rentabilité</t>
  </si>
  <si>
    <t>Taux de rentabilité financière</t>
  </si>
  <si>
    <t>Résultat de l'exercice / capitaux propres</t>
  </si>
  <si>
    <t>Mesure la capacité de l'entreprise à rémunérer ses actionnaires</t>
  </si>
  <si>
    <t>Taux de marge nette</t>
  </si>
  <si>
    <t>Résultat de l'exercice / CA</t>
  </si>
  <si>
    <t>Mesure la capacité du CA à générer du résultat</t>
  </si>
  <si>
    <t>Dettes fournisseurs</t>
  </si>
  <si>
    <t>Créances clients</t>
  </si>
  <si>
    <t>Vente de marchandises</t>
  </si>
  <si>
    <t>Achats de marchandises</t>
  </si>
  <si>
    <t>Production vendue</t>
  </si>
  <si>
    <t>+/- Variation de stocks de marchandises</t>
  </si>
  <si>
    <t>+/- Variation de stocks de matières premières</t>
  </si>
  <si>
    <t>+ Production stockée</t>
  </si>
  <si>
    <t>+ Production immobilisée</t>
  </si>
  <si>
    <t>- Autres achats et charges externes</t>
  </si>
  <si>
    <t>- Impôts et taxes</t>
  </si>
  <si>
    <t>- Charges financières</t>
  </si>
  <si>
    <t>EMPLOIS</t>
  </si>
  <si>
    <t>RESSOURCES</t>
  </si>
  <si>
    <t>Autres créances</t>
  </si>
  <si>
    <t>Dettes sur immobilisations</t>
  </si>
  <si>
    <t>Autres dettes</t>
  </si>
  <si>
    <t>Charges financières</t>
  </si>
  <si>
    <t>Produits financiers</t>
  </si>
  <si>
    <t>Charges exceptionnelles</t>
  </si>
  <si>
    <t>Produits exceptionnels</t>
  </si>
  <si>
    <t>RUBRIQUES</t>
  </si>
  <si>
    <t xml:space="preserve">Chiffre d'affaires </t>
  </si>
  <si>
    <t xml:space="preserve">    . Production vendue</t>
  </si>
  <si>
    <t>= TOTAL des produits d'exploitation [A]</t>
  </si>
  <si>
    <t>+ Achats de matières premières</t>
  </si>
  <si>
    <t>+ Autres charges et charges externes</t>
  </si>
  <si>
    <t>+ Impôts, taxes et versements assimilés</t>
  </si>
  <si>
    <t>+ Salaires et traitements</t>
  </si>
  <si>
    <t>+ Charges sociales</t>
  </si>
  <si>
    <t>= TOTAL des charges d'exploitation [B]</t>
  </si>
  <si>
    <t>RESULTAT D'EXPLOITATION = 1 = [A-B]</t>
  </si>
  <si>
    <t>= TOTAL des produits financiers [C]</t>
  </si>
  <si>
    <t>= TOTAL des charges financières [D]</t>
  </si>
  <si>
    <t>RESULTAT FINANCIER = 2 = [C-D]</t>
  </si>
  <si>
    <t>RESULTAT COURANT AVANT IMPÔTS = 3 = [1+2]</t>
  </si>
  <si>
    <t>= TOTAL des produits exceptionnels [E]</t>
  </si>
  <si>
    <t>= TOTAL des charges exceptionnelles [F]</t>
  </si>
  <si>
    <t>RESULTAT EXCEPTIONNEL = 4 = [E-F]</t>
  </si>
  <si>
    <t>Impôts sur les bénéfices [G]</t>
  </si>
  <si>
    <t>RESULTAT DE L'EXERCICE = [3+4] - [G]</t>
  </si>
  <si>
    <t xml:space="preserve">    . Ventes de marchandises</t>
  </si>
  <si>
    <t>Compte de résultat prévisionnel</t>
  </si>
  <si>
    <t>Capital social</t>
  </si>
  <si>
    <t>Résultat de l'exercice</t>
  </si>
  <si>
    <t>Total I</t>
  </si>
  <si>
    <t>Total II</t>
  </si>
  <si>
    <t>ACTIF</t>
  </si>
  <si>
    <t>Total ACTIF</t>
  </si>
  <si>
    <t>PASSIF</t>
  </si>
  <si>
    <t>Total PASSIF</t>
  </si>
  <si>
    <t>- Provisions sur stocks et encours</t>
  </si>
  <si>
    <t>Réserves et report à nouveau</t>
  </si>
  <si>
    <t>- Amortissements immobilisations incorporelles</t>
  </si>
  <si>
    <t>- Amortissements immobilisations corporelles</t>
  </si>
  <si>
    <t>- Provisions sur immobilisations financières</t>
  </si>
  <si>
    <t>Stocks de matières premières</t>
  </si>
  <si>
    <t>Encours de production et produits finis</t>
  </si>
  <si>
    <t>Stocks de marchandises</t>
  </si>
  <si>
    <t>- Provisions sur créances clients</t>
  </si>
  <si>
    <t>Comptes courants</t>
  </si>
  <si>
    <t>Emprunts</t>
  </si>
  <si>
    <t>Rubriques / Périodes</t>
  </si>
  <si>
    <t>Investissements</t>
  </si>
  <si>
    <t>Investissements corporels</t>
  </si>
  <si>
    <t>Investissements incorporels</t>
  </si>
  <si>
    <t>Investissements financiers</t>
  </si>
  <si>
    <t>Variation du BFR</t>
  </si>
  <si>
    <t>Dividendes versés</t>
  </si>
  <si>
    <t>Total des EMPLOIS [E]</t>
  </si>
  <si>
    <t>Capacité d'autofinancement (CAF)</t>
  </si>
  <si>
    <t>Cessions d'actifs</t>
  </si>
  <si>
    <t>Apports ou augmentation de capital</t>
  </si>
  <si>
    <t>Total des RESSOURCES [R]</t>
  </si>
  <si>
    <t>ECART [1] (R - E) : variation de la trésorerie</t>
  </si>
  <si>
    <t>Trésorerie initiale [2] : trésorerie de début de période</t>
  </si>
  <si>
    <t>Trésorerie finale [1 + 2] : trésorerie de fin de période</t>
  </si>
  <si>
    <t>Plan de financement à 3 ans</t>
  </si>
  <si>
    <t>EMPLOIS STABLES</t>
  </si>
  <si>
    <t>RESSOURCES STABLES</t>
  </si>
  <si>
    <t>Actif immobilisé (brut)</t>
  </si>
  <si>
    <t>Amortissements et dépréciations de l'actif</t>
  </si>
  <si>
    <t xml:space="preserve">Immobilisations financières </t>
  </si>
  <si>
    <t xml:space="preserve">Dettes structurelles </t>
  </si>
  <si>
    <t>ACTIF DE TRESORERIE</t>
  </si>
  <si>
    <t>Besoin en fonds de roulement d'exploitation</t>
  </si>
  <si>
    <t>ACTIF CIRCULANT</t>
  </si>
  <si>
    <t>DETTES</t>
  </si>
  <si>
    <t>Actif circulant d'exploitation (brut)</t>
  </si>
  <si>
    <t>Dettes d'exploitation</t>
  </si>
  <si>
    <t>Dettes hors exploitation</t>
  </si>
  <si>
    <t>Actif circulant hors exploitation (brut)</t>
  </si>
  <si>
    <t>+ Besoin en fonds de roulement hors exploitation</t>
  </si>
  <si>
    <t>PASSIF DE TRESORERIE</t>
  </si>
  <si>
    <t>Bilan fonctionnel</t>
  </si>
  <si>
    <t>Total Emplois stables</t>
  </si>
  <si>
    <t>Total Ressources stables</t>
  </si>
  <si>
    <t>Total Actif circulant</t>
  </si>
  <si>
    <t>Total Dettes</t>
  </si>
  <si>
    <t>Total Emplois</t>
  </si>
  <si>
    <t>Total Ressources</t>
  </si>
  <si>
    <t>Total Actif de trésorerie</t>
  </si>
  <si>
    <t>Total Passif de trésorerie</t>
  </si>
  <si>
    <t>Capitaux propres</t>
  </si>
  <si>
    <t>FR, BFR et trésorerie nette</t>
  </si>
  <si>
    <t>Variation du fonds de roulement</t>
  </si>
  <si>
    <t>Variation du besoin en fonds de roulement</t>
  </si>
  <si>
    <t>Fonds de roulement (FR)</t>
  </si>
  <si>
    <t>Besoin en fonds de roulement d'exploitation (BFRE)</t>
  </si>
  <si>
    <t>Besoin en fonds de roulement hors exploitation (BFRHE)</t>
  </si>
  <si>
    <t>Besoin en fonds de roulement (BFR)</t>
  </si>
  <si>
    <t>Variation de la trésorerie nette</t>
  </si>
  <si>
    <t>Trésorerie nette (TN)</t>
  </si>
  <si>
    <t>Juin</t>
  </si>
  <si>
    <t>Mai</t>
  </si>
  <si>
    <t>Mars</t>
  </si>
  <si>
    <t>SOLDE CUMULE</t>
  </si>
  <si>
    <t>SOLDE MENSUEL (A - B)</t>
  </si>
  <si>
    <t>Total Décaissements (B)</t>
  </si>
  <si>
    <t>Hors exploitation</t>
  </si>
  <si>
    <t>Exploitation</t>
  </si>
  <si>
    <t>Décaissements TTC</t>
  </si>
  <si>
    <t>Total Encaissements (A)</t>
  </si>
  <si>
    <t>- Produits financiers</t>
  </si>
  <si>
    <t>- Comptes courant d'associés</t>
  </si>
  <si>
    <t>- Apport en capital</t>
  </si>
  <si>
    <t>- Autres produits</t>
  </si>
  <si>
    <t>- Chiffre d'affaires encaissé</t>
  </si>
  <si>
    <t>Encaissements TTC</t>
  </si>
  <si>
    <t>Solde en début de mois</t>
  </si>
  <si>
    <t>Août</t>
  </si>
  <si>
    <t>Mois</t>
  </si>
  <si>
    <t>- Salaires bruts</t>
  </si>
  <si>
    <t>- Investissements</t>
  </si>
  <si>
    <t>- Charges sociales</t>
  </si>
  <si>
    <t>Total</t>
  </si>
  <si>
    <t>BFR (en nombre de mois de CA)</t>
  </si>
  <si>
    <t>FR (en nombre de mois de CA)</t>
  </si>
  <si>
    <t>Année de début de la simulation</t>
  </si>
  <si>
    <t>Autres achats et charges externes</t>
  </si>
  <si>
    <t>Impôts et autres taxes</t>
  </si>
  <si>
    <t>Dotations aux amortissements et aux provisions</t>
  </si>
  <si>
    <t>Sommaire</t>
  </si>
  <si>
    <t>Plan de financement (de 1 à 3 ans)</t>
  </si>
  <si>
    <t>Achat HT</t>
  </si>
  <si>
    <t>Durée</t>
  </si>
  <si>
    <t>Taux</t>
  </si>
  <si>
    <t>Dotation
annuelle</t>
  </si>
  <si>
    <t xml:space="preserve">Total </t>
  </si>
  <si>
    <t>Apports en nature</t>
  </si>
  <si>
    <t>Taux
d'intérêt</t>
  </si>
  <si>
    <t>Capital remboursé chaque année</t>
  </si>
  <si>
    <t>Prêt de la banque A</t>
  </si>
  <si>
    <t>Prêt de la banque B</t>
  </si>
  <si>
    <t>Intérêts
annuels</t>
  </si>
  <si>
    <t>Exercice 2</t>
  </si>
  <si>
    <t>Exercice 3</t>
  </si>
  <si>
    <t>Attention, ces tableaux ne fonctionnent que pour les prêts à remboursement en capital constant</t>
  </si>
  <si>
    <t xml:space="preserve">(et pour lesquels les intérêts diminuent peu à peu). Modifiez les formules si vous utilisez un prêt </t>
  </si>
  <si>
    <t>à annuités constantes, ou un autre type de prêt.</t>
  </si>
  <si>
    <t>Modes de financement</t>
  </si>
  <si>
    <t>Exercice 1</t>
  </si>
  <si>
    <t>Stock initial</t>
  </si>
  <si>
    <t>Entrées</t>
  </si>
  <si>
    <t>Sorties</t>
  </si>
  <si>
    <t>Stock final</t>
  </si>
  <si>
    <t>Variation du stock</t>
  </si>
  <si>
    <t>Tenue du stock de marchandises</t>
  </si>
  <si>
    <t>Achats de marchandises 1</t>
  </si>
  <si>
    <t>Achats de marchandises 2</t>
  </si>
  <si>
    <t>Production vendue 1</t>
  </si>
  <si>
    <t>Production vendue 2</t>
  </si>
  <si>
    <t>Vente de marchandises 1</t>
  </si>
  <si>
    <t>Vente de marchandises 2</t>
  </si>
  <si>
    <t>Vente de marchandises 3</t>
  </si>
  <si>
    <t>Production stockée</t>
  </si>
  <si>
    <t>Production immobilisée</t>
  </si>
  <si>
    <t>PRODUITS</t>
  </si>
  <si>
    <t>CHARGES</t>
  </si>
  <si>
    <t>Sous-traitance</t>
  </si>
  <si>
    <t>Emballages et conditionnement</t>
  </si>
  <si>
    <t>Fournitures de bureau</t>
  </si>
  <si>
    <t>Assurances</t>
  </si>
  <si>
    <t>Publicité</t>
  </si>
  <si>
    <t>Documentation</t>
  </si>
  <si>
    <t>Déplacements</t>
  </si>
  <si>
    <t>Poste et télécommunications</t>
  </si>
  <si>
    <t>Maintenance</t>
  </si>
  <si>
    <t>Energie</t>
  </si>
  <si>
    <t>Loyer</t>
  </si>
  <si>
    <t>Salaires et traitements bruts</t>
  </si>
  <si>
    <t>Cotisations patronales</t>
  </si>
  <si>
    <t>+ Autres charges de gestion courante</t>
  </si>
  <si>
    <t>Variable</t>
  </si>
  <si>
    <t>Fixe</t>
  </si>
  <si>
    <t>+ Reprises sur amortissements et provisions</t>
  </si>
  <si>
    <t>CAF</t>
  </si>
  <si>
    <t>SIG</t>
  </si>
  <si>
    <t>Frais d'établissement</t>
  </si>
  <si>
    <t>Fonds de commerce</t>
  </si>
  <si>
    <t>Frais de recherche et développement</t>
  </si>
  <si>
    <t>Brevets, licences</t>
  </si>
  <si>
    <t>Droit au bail</t>
  </si>
  <si>
    <t>Autres immobilisations incorporelles</t>
  </si>
  <si>
    <t>Terrains</t>
  </si>
  <si>
    <t>Constructions</t>
  </si>
  <si>
    <t>Installations, matériels et outillage</t>
  </si>
  <si>
    <t>Autres immobilisations corporelles</t>
  </si>
  <si>
    <t>Prêts</t>
  </si>
  <si>
    <t>Dépôts et cautionnements versés</t>
  </si>
  <si>
    <t>Titres de participation</t>
  </si>
  <si>
    <t>Titres immobilisés</t>
  </si>
  <si>
    <t>Autres créances immobilisées</t>
  </si>
  <si>
    <t>. Plan de financement pour année 2 et année 3</t>
  </si>
  <si>
    <t>. Lien avec fichier "utilitaires" pour calcul des amortissements</t>
  </si>
  <si>
    <t>Sortie (vente)</t>
  </si>
  <si>
    <t>Bilan prévisionnel</t>
  </si>
  <si>
    <t>Calcul amortissement de l'année</t>
  </si>
  <si>
    <t>Postes</t>
  </si>
  <si>
    <t>Reprise</t>
  </si>
  <si>
    <t>Amortissements/provisions immobilisations incorporelles</t>
  </si>
  <si>
    <t>Provisions immobilisations financières</t>
  </si>
  <si>
    <t>. Date d'achat de l'immobilisation (exemple : 29/4) &amp; impact sur le calcul de l'amortissement</t>
  </si>
  <si>
    <t xml:space="preserve">"Automatisations" à prévoir : </t>
  </si>
  <si>
    <t>Amortissements immobilisations corporelles</t>
  </si>
  <si>
    <t>Coût d'acquisition</t>
  </si>
  <si>
    <t>Date de mise en service</t>
  </si>
  <si>
    <t>Première période</t>
  </si>
  <si>
    <t>Valeur résiduelle</t>
  </si>
  <si>
    <t>Périodicité</t>
  </si>
  <si>
    <t>Amortissement linéaire</t>
  </si>
  <si>
    <t>Taux (en %)</t>
  </si>
  <si>
    <t>Base (365 jours)</t>
  </si>
  <si>
    <t>Calcul du taux</t>
  </si>
  <si>
    <t>Bilan</t>
  </si>
  <si>
    <t>Autres créances (dont crédit de TVA)</t>
  </si>
  <si>
    <t>Passif circulant</t>
  </si>
  <si>
    <t>Trésorerie (+)</t>
  </si>
  <si>
    <t>Trésorerie (-)</t>
  </si>
  <si>
    <t>Taux de TVA</t>
  </si>
  <si>
    <t>Montant</t>
  </si>
  <si>
    <t>Emprunts bancaires</t>
  </si>
  <si>
    <t>Capital restant dû</t>
  </si>
  <si>
    <t>Annuité</t>
  </si>
  <si>
    <t>On pourra ajouter des lignes si l'entreprise fait appel à d'autres banques</t>
  </si>
  <si>
    <t>Associé 1</t>
  </si>
  <si>
    <t>Associé 2</t>
  </si>
  <si>
    <t>On pourra ajouter des lignes si d'autres associés sont concernés</t>
  </si>
  <si>
    <t>Compte courant associé 1</t>
  </si>
  <si>
    <t>Compte courant associé 2</t>
  </si>
  <si>
    <t xml:space="preserve">Comptes courants associé 1 + associé 2 </t>
  </si>
  <si>
    <t xml:space="preserve">Apport personnel ou des associés </t>
  </si>
  <si>
    <t>Autres apports (capital risque…)</t>
  </si>
  <si>
    <t>- Emprunts et dettes financières</t>
  </si>
  <si>
    <t>Emprunts et dettes financières</t>
  </si>
  <si>
    <t>Intérêts emprunts et dettes financières</t>
  </si>
  <si>
    <t>Intérêts comptes courants</t>
  </si>
  <si>
    <t>- Autres charges (redevances brevets…)</t>
  </si>
  <si>
    <t>Remboursement capital</t>
  </si>
  <si>
    <t>Emrpunts et dettes financières</t>
  </si>
  <si>
    <t>Rubriques</t>
  </si>
  <si>
    <t>TVA collectée</t>
  </si>
  <si>
    <t>- TVA déductible sur achats d'immobilisations</t>
  </si>
  <si>
    <t>Autres produits (subventions d'exploitation, redevances…)</t>
  </si>
  <si>
    <t>Autres charges de gestion courante (redevances…)</t>
  </si>
  <si>
    <t>Production vendue 3</t>
  </si>
  <si>
    <t>Budget de trésorerie année 1</t>
  </si>
  <si>
    <t>Achats de marchandises 3</t>
  </si>
  <si>
    <t>- Produits exceptionnels</t>
  </si>
  <si>
    <t>- Remboursements (emprunts, comptes courants…)</t>
  </si>
  <si>
    <t>- Achats de marchandises</t>
  </si>
  <si>
    <t>- Achats d'approvisionnements</t>
  </si>
  <si>
    <t>Achats d'approvisionnements</t>
  </si>
  <si>
    <t>Achats d'approvisionnements 1</t>
  </si>
  <si>
    <t>Achats d'approvisionnements 2</t>
  </si>
  <si>
    <t>Achats d'approvisionnements 3</t>
  </si>
  <si>
    <t>- Charges exceptionnelles</t>
  </si>
  <si>
    <t>= TVA à décaisser (ou crédit de TVA)</t>
  </si>
  <si>
    <t>Remboursement de TVA</t>
  </si>
  <si>
    <t>Versement de TVA</t>
  </si>
  <si>
    <t>- TVA déductible sur achats de biens et services</t>
  </si>
  <si>
    <t xml:space="preserve">Payable (ou remboursable) au mois de : </t>
  </si>
  <si>
    <t>Actif circulant</t>
  </si>
  <si>
    <t>Actif immobilisé</t>
  </si>
  <si>
    <t>Ouverture</t>
  </si>
  <si>
    <t>Comptes courants d'associés</t>
  </si>
  <si>
    <t>HT</t>
  </si>
  <si>
    <t>TTC</t>
  </si>
  <si>
    <t>TVA (%)</t>
  </si>
  <si>
    <t>TVA (€)</t>
  </si>
  <si>
    <t>TOTAUX</t>
  </si>
  <si>
    <t>Achat TTC</t>
  </si>
  <si>
    <t>TVA</t>
  </si>
  <si>
    <t>Stock initial HT</t>
  </si>
  <si>
    <t>Stock final HT</t>
  </si>
  <si>
    <t>Taux d'impôt sur les sociétés</t>
  </si>
  <si>
    <t>Budget de trésorerie année 2</t>
  </si>
  <si>
    <t>Taux TVA</t>
  </si>
  <si>
    <t>Subventions d'investissement</t>
  </si>
  <si>
    <t>Mois de début d'activité</t>
  </si>
  <si>
    <t>Janvier</t>
  </si>
  <si>
    <t>30j</t>
  </si>
  <si>
    <t>60j</t>
  </si>
  <si>
    <t>Total Chiffre d'affaires</t>
  </si>
  <si>
    <t>Dettes fiscales et sociales</t>
  </si>
  <si>
    <t>Actif de trésorerie</t>
  </si>
  <si>
    <t>- Passif de trésorerie</t>
  </si>
  <si>
    <t>Actif circulant hors exploitation</t>
  </si>
  <si>
    <t>- Dettes hors exploitation</t>
  </si>
  <si>
    <t>Actif circulant d'exploitation</t>
  </si>
  <si>
    <t>- Dettes d'exploitation</t>
  </si>
  <si>
    <t>Ressources stables</t>
  </si>
  <si>
    <t>- Emplois stables</t>
  </si>
  <si>
    <t>+ Autres produits d'exploitation</t>
  </si>
  <si>
    <t>- Autres charges d'exploitation</t>
  </si>
  <si>
    <t>- Participation des salariés</t>
  </si>
  <si>
    <t>- Impôts sur les bénéfices</t>
  </si>
  <si>
    <t>= CAPACITE D'AUTOFINANCEMENT</t>
  </si>
  <si>
    <t>RESULTAT DE L'EXERCICE</t>
  </si>
  <si>
    <t>- Reprises sur amortissements et provisions</t>
  </si>
  <si>
    <t>+ Valeur nette comptable des éléments d'actif cédés</t>
  </si>
  <si>
    <t>- Produits de cessions d'éléments d'actif</t>
  </si>
  <si>
    <t>- Quote part des subventions d'investissement</t>
  </si>
  <si>
    <t>Capacité d'autofinancement</t>
  </si>
  <si>
    <t>+ Dotations aux amortissements et aux provisions</t>
  </si>
  <si>
    <t>Soldes intermédiaires de gestion</t>
  </si>
  <si>
    <t>- Coût d'achat des marchandises vendues</t>
  </si>
  <si>
    <t>= MARGE COMMERCIALE</t>
  </si>
  <si>
    <t>= PRODUCTION DE L'EXERCICE</t>
  </si>
  <si>
    <t>- Consommation de matières premières</t>
  </si>
  <si>
    <t>Achats de matières premières</t>
  </si>
  <si>
    <t>'+/- Variation de stocks de matières premières</t>
  </si>
  <si>
    <t>= VALEUR AJOUTEE</t>
  </si>
  <si>
    <t>+ Subventions d'exploitation</t>
  </si>
  <si>
    <t>- Charges de personnel</t>
  </si>
  <si>
    <t>= EXCEDENT BRUT D'EXPLOITATION</t>
  </si>
  <si>
    <t>- Dotations aux amortissements et provisions d'exploitation</t>
  </si>
  <si>
    <t>= RESULTAT D'EXPLOITATION</t>
  </si>
  <si>
    <t>+ Produits financiers</t>
  </si>
  <si>
    <t>= RESULTAT COURANT</t>
  </si>
  <si>
    <t>= RESULTAT EXCEPTIONNEL</t>
  </si>
  <si>
    <t>= RESULTAT DE L'EXERCICE</t>
  </si>
  <si>
    <t>Produits de cession d'éléments d'actif immobilisés</t>
  </si>
  <si>
    <t>- Valeur nette comptable des immobilisations cédées</t>
  </si>
  <si>
    <t>= PLUS OU MOINS VALUES DE CESSION D'ACTIF</t>
  </si>
  <si>
    <t>+ Autres produits (dont subventions d'exploitation)</t>
  </si>
  <si>
    <t>Participation des salariés</t>
  </si>
  <si>
    <t>+ Reprises sur amortissements et provisions d'exploitation</t>
  </si>
  <si>
    <t>Produits exceptionnels (vente d'immobilisations)</t>
  </si>
  <si>
    <t>Charges exceptionnelles (sortie de patrimoine)</t>
  </si>
  <si>
    <t>Taux de marge opérationnelle</t>
  </si>
  <si>
    <t>Remboursement du capital des emprunts et des comptes courants</t>
  </si>
  <si>
    <t>Paramètres Investissement</t>
  </si>
  <si>
    <t>Paramètres Financement</t>
  </si>
  <si>
    <t>Paramètres Activité</t>
  </si>
  <si>
    <t>Compte de résultat</t>
  </si>
  <si>
    <t>Trésorerie année 1</t>
  </si>
  <si>
    <t>Trésorerie année 2</t>
  </si>
  <si>
    <t>Trésorerie année 3</t>
  </si>
  <si>
    <t>FR, BFR, TN</t>
  </si>
  <si>
    <t>Ratios</t>
  </si>
  <si>
    <t>Type de charge</t>
  </si>
  <si>
    <t>Comptant</t>
  </si>
  <si>
    <t>90j</t>
  </si>
  <si>
    <t>Tenue du stock de matières</t>
  </si>
  <si>
    <t>Saisie Manuelle</t>
  </si>
  <si>
    <t>Mois1</t>
  </si>
  <si>
    <t>Mois2</t>
  </si>
  <si>
    <t>Mois3</t>
  </si>
  <si>
    <t>Mois4</t>
  </si>
  <si>
    <t>Mois5</t>
  </si>
  <si>
    <t>Mois6</t>
  </si>
  <si>
    <t>Mois7</t>
  </si>
  <si>
    <t>Mois8</t>
  </si>
  <si>
    <t>Mois9</t>
  </si>
  <si>
    <t>Mois10</t>
  </si>
  <si>
    <t>Mois11</t>
  </si>
  <si>
    <t>Mois12</t>
  </si>
  <si>
    <t>Mois13</t>
  </si>
  <si>
    <t>Mois14</t>
  </si>
  <si>
    <t>Mois15</t>
  </si>
  <si>
    <t>Mois16</t>
  </si>
  <si>
    <t>Mois17</t>
  </si>
  <si>
    <t>Mois18</t>
  </si>
  <si>
    <t>Mois19</t>
  </si>
  <si>
    <t>Mois20</t>
  </si>
  <si>
    <t>Mois21</t>
  </si>
  <si>
    <t>Mois22</t>
  </si>
  <si>
    <t>Mois23</t>
  </si>
  <si>
    <t>Mois24</t>
  </si>
  <si>
    <t>Mois25</t>
  </si>
  <si>
    <t>Mois26</t>
  </si>
  <si>
    <t>Mois27</t>
  </si>
  <si>
    <t>Mois28</t>
  </si>
  <si>
    <t>Mois29</t>
  </si>
  <si>
    <t>Mois30</t>
  </si>
  <si>
    <t>Mois31</t>
  </si>
  <si>
    <t>Mois32</t>
  </si>
  <si>
    <t>Mois33</t>
  </si>
  <si>
    <t>Mois34</t>
  </si>
  <si>
    <t>Mois35</t>
  </si>
  <si>
    <t>Février</t>
  </si>
  <si>
    <t>Avril</t>
  </si>
  <si>
    <t>Juillet</t>
  </si>
  <si>
    <t>Septembre</t>
  </si>
  <si>
    <t>Octobre</t>
  </si>
  <si>
    <t>Novembre</t>
  </si>
  <si>
    <t>Décembre</t>
  </si>
  <si>
    <t>Mois36</t>
  </si>
  <si>
    <t>Numéro</t>
  </si>
  <si>
    <t>Mensuelle</t>
  </si>
  <si>
    <t>Trimestrielle</t>
  </si>
  <si>
    <t>Semestrielle</t>
  </si>
  <si>
    <t>Début d'exercice</t>
  </si>
  <si>
    <t>Fin d'exercice</t>
  </si>
  <si>
    <t>Année</t>
  </si>
  <si>
    <t>Base amortissable</t>
  </si>
  <si>
    <t>Annuité d’amortissement</t>
  </si>
  <si>
    <t>Cumul amortissements</t>
  </si>
  <si>
    <t>Valeur nette comptable</t>
  </si>
  <si>
    <t>Immobilisation</t>
  </si>
  <si>
    <t>Date d'acquisition</t>
  </si>
  <si>
    <t>Date de fin d'exercice</t>
  </si>
  <si>
    <t>Valeur d'origine</t>
  </si>
  <si>
    <t>Base HT</t>
  </si>
  <si>
    <t>Durée en années</t>
  </si>
  <si>
    <t>Taux linéaire</t>
  </si>
  <si>
    <t>Machine</t>
  </si>
  <si>
    <t>Durée (maximum 10 ans)</t>
  </si>
  <si>
    <t>Coefficient dégressif</t>
  </si>
  <si>
    <t>Taux dégressif</t>
  </si>
  <si>
    <t>Exercice</t>
  </si>
  <si>
    <t>Base</t>
  </si>
  <si>
    <t>Cumul</t>
  </si>
  <si>
    <t>VNC</t>
  </si>
  <si>
    <t>Amortissement des immobilisations</t>
  </si>
  <si>
    <t>Amortissement des emprunts</t>
  </si>
  <si>
    <t>TABLEAU D'AMORTISSEMENT D'UN PRÊT INDIVIS A MENSUALITE CONSTANTE</t>
  </si>
  <si>
    <t>mois</t>
  </si>
  <si>
    <t>année</t>
  </si>
  <si>
    <t>Date du début de remboursement :</t>
  </si>
  <si>
    <t>Capital du prêt :</t>
  </si>
  <si>
    <t xml:space="preserve"> €</t>
  </si>
  <si>
    <t>Durée :</t>
  </si>
  <si>
    <t>Taux d'intérêt (annuel) :</t>
  </si>
  <si>
    <t xml:space="preserve"> %</t>
  </si>
  <si>
    <t>Taux d'assurance (annuel) :</t>
  </si>
  <si>
    <t xml:space="preserve"> %   (facultatif)</t>
  </si>
  <si>
    <t>Contrôle des données :</t>
  </si>
  <si>
    <t>Mensualité hors assurance :</t>
  </si>
  <si>
    <t>€/mois</t>
  </si>
  <si>
    <t>Mensualité pour l'assurance :</t>
  </si>
  <si>
    <t>Mensualité totale :</t>
  </si>
  <si>
    <t>Coût des intérêts :</t>
  </si>
  <si>
    <t>€</t>
  </si>
  <si>
    <t>Coût de l'assurance :</t>
  </si>
  <si>
    <t>Coût total :</t>
  </si>
  <si>
    <t>N°</t>
  </si>
  <si>
    <t>Date</t>
  </si>
  <si>
    <t>Mensualité</t>
  </si>
  <si>
    <t>Assurance</t>
  </si>
  <si>
    <t>Intérêts</t>
  </si>
  <si>
    <t>Cumul des
intérêts</t>
  </si>
  <si>
    <t>Capital
remboursé</t>
  </si>
  <si>
    <t>Cumul du Capital
remboursé</t>
  </si>
  <si>
    <t>Capital
restant dû</t>
  </si>
  <si>
    <t>Amortissement dégressif</t>
  </si>
  <si>
    <t>Plan de financement</t>
  </si>
  <si>
    <t>Dettes</t>
  </si>
  <si>
    <t>Subventions et aides</t>
  </si>
  <si>
    <t>Feuilles utilitaires</t>
  </si>
  <si>
    <t>Tableaux de référence</t>
  </si>
  <si>
    <t>Fréquence de paiement</t>
  </si>
  <si>
    <t>Subventions et aides diverses</t>
  </si>
  <si>
    <t>Comptes courant associé 1</t>
  </si>
  <si>
    <t>Comptes courant associé 2</t>
  </si>
  <si>
    <t>Modalité</t>
  </si>
  <si>
    <t>Totaux plan d'investissement sur 3 ans</t>
  </si>
  <si>
    <t>- Subventions et aides diverses (prix, bourses)</t>
  </si>
  <si>
    <t>Budget de TVA</t>
  </si>
  <si>
    <t>Autres apports</t>
  </si>
  <si>
    <t>Subventions et aides diverses (prix, bourses…)</t>
  </si>
  <si>
    <t>Modalité de paiement</t>
  </si>
  <si>
    <t>Dettes fiscales (dont TVA à décaisser)</t>
  </si>
  <si>
    <t>Dettes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</si>
</sst>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 #,##0.00\ &quot;€&quot;_-;\-* #,##0.00\ &quot;€&quot;_-;_-* &quot;-&quot;??\ &quot;€&quot;_-;_-@_-"/>
    <numFmt numFmtId="43" formatCode="_-* #,##0.00\ _€_-;\-* #,##0.00\ _€_-;_-* &quot;-&quot;??\ _€_-;_-@_-"/>
    <numFmt numFmtId="164" formatCode="0.0%"/>
    <numFmt numFmtId="165" formatCode="0.0"/>
    <numFmt numFmtId="166" formatCode="_-* #,##0.00\ &quot;F&quot;_-;\-* #,##0.00\ &quot;F&quot;_-;_-* &quot;-&quot;??\ &quot;F&quot;_-;_-@_-"/>
    <numFmt numFmtId="167" formatCode="_-* #,##0\ _€_-;\-* #,##0\ _€_-;_-* &quot;-&quot;??\ _€_-;_-@_-"/>
    <numFmt numFmtId="168" formatCode="_-* #,##0.0\ _€_-;\-* #,##0.0\ _€_-;_-* &quot;-&quot;??\ _€_-;_-@_-"/>
    <numFmt numFmtId="169" formatCode="_-* #,##0.0000\ _€_-;\-* #,##0.0000\ _€_-;_-* &quot;-&quot;??\ _€_-;_-@_-"/>
    <numFmt numFmtId="170" formatCode="_-* #,##0.000000\ _€_-;\-* #,##0.000000\ _€_-;_-* &quot;-&quot;??\ _€_-;_-@_-"/>
    <numFmt numFmtId="171" formatCode="_-* #,##0.00000000\ _€_-;\-* #,##0.00000000\ _€_-;_-* &quot;-&quot;??\ _€_-;_-@_-"/>
    <numFmt numFmtId="172" formatCode="[$-40C]d\-mmm\-yy;@"/>
    <numFmt numFmtId="173" formatCode="_-* #,##0\ &quot;€&quot;_-;\-* #,##0\ &quot;€&quot;_-;_-* &quot;-&quot;??\ &quot;€&quot;_-;_-@_-"/>
    <numFmt numFmtId="174" formatCode="_-* #,##0.00\ [$€-1]_-;\-* #,##0.00\ [$€-1]_-;_-* &quot;-&quot;??\ [$€-1]_-"/>
    <numFmt numFmtId="175" formatCode="_-* #,##0.00\ _F_-;\-* #,##0.00\ _F_-;_-* &quot;-&quot;??\ _F_-;_-@_-"/>
    <numFmt numFmtId="176" formatCode="[$-40C]mmm\-yy;@"/>
    <numFmt numFmtId="177" formatCode="#,##0\ &quot;€&quot;"/>
    <numFmt numFmtId="178" formatCode="mmm\-yyyy"/>
    <numFmt numFmtId="179" formatCode="_-* #,##0.00\ [$€-40C]_-;\-* #,##0.00\ [$€-40C]_-;_-* &quot;-&quot;??\ [$€-40C]_-;_-@_-"/>
  </numFmts>
  <fonts count="39" x14ac:knownFonts="1">
    <font>
      <sz val="10"/>
      <name val="Arial"/>
    </font>
    <font>
      <sz val="11"/>
      <color theme="1"/>
      <name val="Calibri"/>
      <family val="2"/>
      <scheme val="minor"/>
    </font>
    <font>
      <sz val="11"/>
      <color theme="1"/>
      <name val="Calibri"/>
      <family val="2"/>
      <scheme val="minor"/>
    </font>
    <font>
      <sz val="8"/>
      <name val="Arial"/>
      <family val="2"/>
    </font>
    <font>
      <b/>
      <sz val="12"/>
      <name val="Times New Roman"/>
      <family val="1"/>
    </font>
    <font>
      <sz val="12"/>
      <name val="Times New Roman"/>
      <family val="1"/>
    </font>
    <font>
      <i/>
      <sz val="12"/>
      <name val="Times New Roman"/>
      <family val="1"/>
    </font>
    <font>
      <vertAlign val="subscript"/>
      <sz val="12"/>
      <name val="Times New Roman"/>
      <family val="1"/>
    </font>
    <font>
      <b/>
      <sz val="12"/>
      <color indexed="9"/>
      <name val="Times New Roman"/>
      <family val="1"/>
    </font>
    <font>
      <b/>
      <sz val="12"/>
      <color theme="0"/>
      <name val="Times New Roman"/>
      <family val="1"/>
    </font>
    <font>
      <sz val="10"/>
      <name val="Arial"/>
      <family val="2"/>
    </font>
    <font>
      <sz val="12"/>
      <color indexed="62"/>
      <name val="Times New Roman"/>
      <family val="1"/>
    </font>
    <font>
      <b/>
      <sz val="12"/>
      <color indexed="8"/>
      <name val="Times New Roman"/>
      <family val="1"/>
    </font>
    <font>
      <sz val="12"/>
      <color indexed="8"/>
      <name val="Times New Roman"/>
      <family val="1"/>
    </font>
    <font>
      <b/>
      <u/>
      <sz val="12"/>
      <color indexed="8"/>
      <name val="Times New Roman"/>
      <family val="1"/>
    </font>
    <font>
      <sz val="12"/>
      <color indexed="9"/>
      <name val="Times New Roman"/>
      <family val="1"/>
    </font>
    <font>
      <b/>
      <sz val="12"/>
      <color theme="1"/>
      <name val="Times New Roman"/>
      <family val="1"/>
    </font>
    <font>
      <b/>
      <sz val="9"/>
      <color indexed="81"/>
      <name val="Tahoma"/>
      <family val="2"/>
    </font>
    <font>
      <sz val="9"/>
      <color indexed="81"/>
      <name val="Tahoma"/>
      <family val="2"/>
    </font>
    <font>
      <sz val="10"/>
      <name val="MS Sans Serif"/>
      <family val="2"/>
    </font>
    <font>
      <sz val="10"/>
      <name val="Arial"/>
      <family val="2"/>
    </font>
    <font>
      <sz val="12"/>
      <color theme="1"/>
      <name val="Times New Roman"/>
      <family val="1"/>
    </font>
    <font>
      <i/>
      <sz val="12"/>
      <color theme="1"/>
      <name val="Times New Roman"/>
      <family val="1"/>
    </font>
    <font>
      <sz val="12"/>
      <color indexed="9"/>
      <name val="Arial"/>
      <family val="2"/>
    </font>
    <font>
      <u/>
      <sz val="10"/>
      <color theme="10"/>
      <name val="Arial"/>
      <family val="2"/>
    </font>
    <font>
      <sz val="11"/>
      <color theme="0"/>
      <name val="Calibri"/>
      <family val="2"/>
      <scheme val="minor"/>
    </font>
    <font>
      <sz val="10"/>
      <name val="Arial"/>
      <family val="2"/>
    </font>
    <font>
      <u/>
      <sz val="10"/>
      <color indexed="12"/>
      <name val="Arial"/>
      <family val="2"/>
    </font>
    <font>
      <u/>
      <sz val="12"/>
      <color theme="10"/>
      <name val="Times New Roman"/>
      <family val="1"/>
    </font>
    <font>
      <u/>
      <sz val="9"/>
      <color indexed="81"/>
      <name val="Tahoma"/>
      <family val="2"/>
    </font>
    <font>
      <b/>
      <sz val="11"/>
      <color theme="0"/>
      <name val="Times New Roman"/>
      <family val="1"/>
    </font>
    <font>
      <sz val="12"/>
      <color theme="0"/>
      <name val="Times New Roman"/>
      <family val="1"/>
    </font>
    <font>
      <u/>
      <sz val="10"/>
      <color theme="10"/>
      <name val="Times New Roman"/>
      <family val="1"/>
    </font>
    <font>
      <sz val="11"/>
      <name val="Times New Roman"/>
      <family val="1"/>
    </font>
    <font>
      <b/>
      <sz val="11"/>
      <name val="Times New Roman"/>
      <family val="1"/>
    </font>
    <font>
      <b/>
      <u/>
      <sz val="11"/>
      <name val="Times New Roman"/>
      <family val="1"/>
    </font>
    <font>
      <sz val="10"/>
      <name val="Times New Roman"/>
      <family val="1"/>
    </font>
    <font>
      <b/>
      <sz val="10"/>
      <color theme="0"/>
      <name val="Times New Roman"/>
      <family val="1"/>
    </font>
    <font>
      <sz val="10"/>
      <color theme="1"/>
      <name val="Times New Roman"/>
      <family val="1"/>
    </font>
  </fonts>
  <fills count="2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lightUp"/>
    </fill>
    <fill>
      <patternFill patternType="solid">
        <fgColor rgb="FFFFFF0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1" tint="0.14999847407452621"/>
        <bgColor indexed="64"/>
      </patternFill>
    </fill>
    <fill>
      <patternFill patternType="gray0625">
        <bgColor theme="1" tint="0.14999847407452621"/>
      </patternFill>
    </fill>
    <fill>
      <patternFill patternType="solid">
        <fgColor rgb="FF7030A0"/>
        <bgColor indexed="64"/>
      </patternFill>
    </fill>
    <fill>
      <patternFill patternType="solid">
        <fgColor rgb="FF0033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2060"/>
        <bgColor indexed="64"/>
      </patternFill>
    </fill>
    <fill>
      <patternFill patternType="lightUp">
        <bgColor theme="0"/>
      </patternFill>
    </fill>
    <fill>
      <patternFill patternType="solid">
        <fgColor theme="5" tint="0.59996337778862885"/>
        <bgColor indexed="64"/>
      </patternFill>
    </fill>
    <fill>
      <patternFill patternType="solid">
        <fgColor theme="5" tint="0.59999389629810485"/>
        <bgColor indexed="64"/>
      </patternFill>
    </fill>
    <fill>
      <patternFill patternType="solid">
        <fgColor theme="6"/>
      </patternFill>
    </fill>
    <fill>
      <patternFill patternType="solid">
        <fgColor theme="7"/>
      </patternFill>
    </fill>
    <fill>
      <patternFill patternType="solid">
        <fgColor theme="8"/>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9" tint="-0.249977111117893"/>
        <bgColor indexed="64"/>
      </patternFill>
    </fill>
    <fill>
      <patternFill patternType="solid">
        <fgColor theme="1"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0" fillId="0" borderId="0"/>
    <xf numFmtId="9" fontId="10" fillId="0" borderId="0" applyFont="0" applyFill="0" applyBorder="0" applyAlignment="0" applyProtection="0"/>
    <xf numFmtId="0" fontId="2" fillId="0" borderId="0"/>
    <xf numFmtId="0" fontId="19" fillId="0" borderId="0"/>
    <xf numFmtId="166" fontId="1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 fillId="0" borderId="0"/>
    <xf numFmtId="0" fontId="24"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44" fontId="26"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27" fillId="0" borderId="0" applyNumberFormat="0" applyFill="0" applyBorder="0" applyAlignment="0" applyProtection="0">
      <alignment vertical="top"/>
      <protection locked="0"/>
    </xf>
    <xf numFmtId="43" fontId="10" fillId="0" borderId="0" applyFont="0" applyFill="0" applyBorder="0" applyAlignment="0" applyProtection="0"/>
  </cellStyleXfs>
  <cellXfs count="486">
    <xf numFmtId="0" fontId="0" fillId="0" borderId="0" xfId="0"/>
    <xf numFmtId="0" fontId="5" fillId="0" borderId="1" xfId="0" applyFont="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0" fontId="4" fillId="0" borderId="1" xfId="0" applyFont="1" applyBorder="1"/>
    <xf numFmtId="0" fontId="5" fillId="0" borderId="2" xfId="0" applyFont="1" applyBorder="1"/>
    <xf numFmtId="0" fontId="11" fillId="0" borderId="0" xfId="0" applyFont="1"/>
    <xf numFmtId="3" fontId="11" fillId="0" borderId="0" xfId="0" applyNumberFormat="1" applyFont="1"/>
    <xf numFmtId="0" fontId="5" fillId="0" borderId="0" xfId="1" applyFont="1"/>
    <xf numFmtId="0" fontId="5" fillId="0" borderId="0" xfId="1" applyFont="1" applyAlignment="1">
      <alignment horizontal="center" vertical="center"/>
    </xf>
    <xf numFmtId="0" fontId="5" fillId="0" borderId="2" xfId="1" applyFont="1" applyBorder="1" applyAlignment="1">
      <alignment horizontal="left" vertical="center"/>
    </xf>
    <xf numFmtId="0" fontId="5" fillId="0" borderId="2" xfId="1" quotePrefix="1" applyFont="1" applyBorder="1" applyAlignment="1">
      <alignment horizontal="left" vertical="center"/>
    </xf>
    <xf numFmtId="0" fontId="4" fillId="3" borderId="0" xfId="1" applyFont="1" applyFill="1" applyAlignment="1">
      <alignment horizontal="left" vertical="center"/>
    </xf>
    <xf numFmtId="0" fontId="4" fillId="3" borderId="3" xfId="1" applyFont="1" applyFill="1" applyBorder="1" applyAlignment="1">
      <alignment horizontal="left" vertical="center"/>
    </xf>
    <xf numFmtId="3" fontId="5" fillId="3" borderId="3" xfId="1" applyNumberFormat="1" applyFont="1" applyFill="1" applyBorder="1" applyAlignment="1">
      <alignment horizontal="right" vertical="center"/>
    </xf>
    <xf numFmtId="0" fontId="4" fillId="3" borderId="2" xfId="1" applyFont="1" applyFill="1" applyBorder="1" applyAlignment="1">
      <alignment horizontal="left" vertical="center"/>
    </xf>
    <xf numFmtId="3" fontId="5" fillId="3" borderId="2" xfId="1" applyNumberFormat="1" applyFont="1" applyFill="1" applyBorder="1" applyAlignment="1">
      <alignment horizontal="right" vertical="center"/>
    </xf>
    <xf numFmtId="0" fontId="5" fillId="3" borderId="2" xfId="1" applyFont="1" applyFill="1" applyBorder="1" applyAlignment="1">
      <alignment horizontal="left" vertical="center"/>
    </xf>
    <xf numFmtId="0" fontId="5" fillId="3" borderId="2" xfId="1" quotePrefix="1" applyFont="1" applyFill="1" applyBorder="1" applyAlignment="1">
      <alignment horizontal="left" vertical="center"/>
    </xf>
    <xf numFmtId="0" fontId="4" fillId="3" borderId="1" xfId="1" applyFont="1" applyFill="1" applyBorder="1" applyAlignment="1">
      <alignment horizontal="left" vertical="center"/>
    </xf>
    <xf numFmtId="3" fontId="4" fillId="3" borderId="1" xfId="1" applyNumberFormat="1" applyFont="1" applyFill="1" applyBorder="1" applyAlignment="1">
      <alignment horizontal="right" vertical="center"/>
    </xf>
    <xf numFmtId="0" fontId="5" fillId="3" borderId="2" xfId="1" applyFont="1" applyFill="1" applyBorder="1" applyAlignment="1">
      <alignment vertical="center"/>
    </xf>
    <xf numFmtId="0" fontId="5" fillId="3" borderId="2" xfId="1" quotePrefix="1" applyFont="1" applyFill="1" applyBorder="1" applyAlignment="1">
      <alignment vertical="center"/>
    </xf>
    <xf numFmtId="0" fontId="4" fillId="0" borderId="1" xfId="1" applyFont="1" applyBorder="1" applyAlignment="1">
      <alignment vertical="center"/>
    </xf>
    <xf numFmtId="0" fontId="5" fillId="0" borderId="0" xfId="1" applyFont="1" applyBorder="1" applyAlignment="1">
      <alignment horizontal="left" vertical="center"/>
    </xf>
    <xf numFmtId="0" fontId="12" fillId="0" borderId="0" xfId="1" applyFont="1" applyBorder="1" applyAlignment="1">
      <alignment horizontal="left" vertical="center" wrapText="1"/>
    </xf>
    <xf numFmtId="0" fontId="12" fillId="0" borderId="12" xfId="1" applyFont="1" applyBorder="1" applyAlignment="1">
      <alignment horizontal="left" vertical="center" wrapText="1"/>
    </xf>
    <xf numFmtId="0" fontId="5" fillId="0" borderId="1" xfId="1" applyFont="1" applyBorder="1" applyAlignment="1">
      <alignment horizontal="left" vertical="center"/>
    </xf>
    <xf numFmtId="0" fontId="12" fillId="0" borderId="3" xfId="1" applyFont="1" applyBorder="1" applyAlignment="1">
      <alignment horizontal="left" vertical="center" wrapText="1"/>
    </xf>
    <xf numFmtId="0" fontId="5" fillId="0" borderId="1" xfId="1" quotePrefix="1" applyFont="1" applyBorder="1" applyAlignment="1">
      <alignment horizontal="left" vertical="center"/>
    </xf>
    <xf numFmtId="0" fontId="13" fillId="0" borderId="2" xfId="1" applyFont="1" applyBorder="1" applyAlignment="1">
      <alignment horizontal="left" vertical="center" wrapText="1"/>
    </xf>
    <xf numFmtId="0" fontId="13" fillId="0" borderId="9" xfId="1" applyFont="1" applyBorder="1" applyAlignment="1">
      <alignment horizontal="left" vertical="center" wrapText="1"/>
    </xf>
    <xf numFmtId="0" fontId="13" fillId="0" borderId="11" xfId="1" applyFont="1" applyBorder="1" applyAlignment="1">
      <alignment horizontal="left" vertical="center" wrapText="1"/>
    </xf>
    <xf numFmtId="0" fontId="13" fillId="0" borderId="10" xfId="1" applyFont="1" applyBorder="1" applyAlignment="1">
      <alignment horizontal="left" vertical="center" wrapText="1"/>
    </xf>
    <xf numFmtId="0" fontId="13" fillId="0" borderId="3" xfId="1" applyFont="1" applyBorder="1" applyAlignment="1">
      <alignment horizontal="left" vertical="center" wrapText="1"/>
    </xf>
    <xf numFmtId="0" fontId="12" fillId="0" borderId="2" xfId="1" applyFont="1" applyBorder="1" applyAlignment="1">
      <alignment horizontal="left" vertical="center" wrapText="1"/>
    </xf>
    <xf numFmtId="0" fontId="13" fillId="0" borderId="0" xfId="1" applyFont="1" applyBorder="1" applyAlignment="1">
      <alignment horizontal="left" vertical="center" wrapText="1"/>
    </xf>
    <xf numFmtId="0" fontId="13" fillId="0" borderId="11" xfId="1" applyFont="1" applyBorder="1" applyAlignment="1">
      <alignment horizontal="right" vertical="center" wrapText="1"/>
    </xf>
    <xf numFmtId="0" fontId="12" fillId="0" borderId="11" xfId="1" applyFont="1" applyBorder="1" applyAlignment="1">
      <alignment horizontal="left" vertical="center" wrapText="1"/>
    </xf>
    <xf numFmtId="3" fontId="12" fillId="0" borderId="7" xfId="1" applyNumberFormat="1" applyFont="1" applyBorder="1" applyAlignment="1">
      <alignment horizontal="right" vertical="center" wrapText="1"/>
    </xf>
    <xf numFmtId="3" fontId="13" fillId="0" borderId="2" xfId="1" applyNumberFormat="1" applyFont="1" applyBorder="1" applyAlignment="1">
      <alignment horizontal="right" vertical="center" wrapText="1"/>
    </xf>
    <xf numFmtId="0" fontId="12" fillId="0" borderId="1" xfId="1" applyFont="1" applyBorder="1" applyAlignment="1">
      <alignment horizontal="left" vertical="center" wrapText="1"/>
    </xf>
    <xf numFmtId="3" fontId="12" fillId="0" borderId="1" xfId="1" applyNumberFormat="1" applyFont="1" applyBorder="1" applyAlignment="1">
      <alignment horizontal="right" vertical="center" wrapText="1"/>
    </xf>
    <xf numFmtId="0" fontId="5" fillId="0" borderId="11" xfId="1" applyFont="1" applyBorder="1" applyAlignment="1">
      <alignment horizontal="right" vertical="center"/>
    </xf>
    <xf numFmtId="3" fontId="13" fillId="0" borderId="3" xfId="1" applyNumberFormat="1" applyFont="1" applyBorder="1" applyAlignment="1">
      <alignment horizontal="right" vertical="center" wrapText="1"/>
    </xf>
    <xf numFmtId="3" fontId="13" fillId="0" borderId="11" xfId="1" applyNumberFormat="1" applyFont="1" applyBorder="1" applyAlignment="1">
      <alignment horizontal="right" vertical="center" wrapText="1"/>
    </xf>
    <xf numFmtId="3" fontId="12" fillId="0" borderId="11" xfId="1" applyNumberFormat="1" applyFont="1" applyBorder="1" applyAlignment="1">
      <alignment horizontal="right" vertical="center" wrapText="1"/>
    </xf>
    <xf numFmtId="3" fontId="5" fillId="0" borderId="1" xfId="1" applyNumberFormat="1" applyFont="1" applyBorder="1" applyAlignment="1">
      <alignment horizontal="right" vertical="center"/>
    </xf>
    <xf numFmtId="3" fontId="4" fillId="0" borderId="1" xfId="1" applyNumberFormat="1" applyFont="1" applyBorder="1" applyAlignment="1">
      <alignment horizontal="right" vertical="center"/>
    </xf>
    <xf numFmtId="0" fontId="4" fillId="0" borderId="0" xfId="1" applyFont="1"/>
    <xf numFmtId="3" fontId="5" fillId="0" borderId="0" xfId="1" applyNumberFormat="1" applyFont="1" applyBorder="1" applyAlignment="1">
      <alignment horizontal="left" vertical="center"/>
    </xf>
    <xf numFmtId="3" fontId="12" fillId="0" borderId="0" xfId="1" applyNumberFormat="1" applyFont="1" applyBorder="1" applyAlignment="1">
      <alignment horizontal="left" vertical="center" wrapText="1"/>
    </xf>
    <xf numFmtId="3" fontId="4" fillId="0" borderId="1" xfId="1" applyNumberFormat="1" applyFont="1" applyFill="1" applyBorder="1" applyAlignment="1">
      <alignment horizontal="right" vertical="center"/>
    </xf>
    <xf numFmtId="3" fontId="4" fillId="0" borderId="0" xfId="1" applyNumberFormat="1" applyFont="1" applyBorder="1" applyAlignment="1">
      <alignment horizontal="right" vertical="center"/>
    </xf>
    <xf numFmtId="3" fontId="5" fillId="0" borderId="1" xfId="1" quotePrefix="1" applyNumberFormat="1" applyFont="1" applyBorder="1" applyAlignment="1">
      <alignment horizontal="right" vertical="center"/>
    </xf>
    <xf numFmtId="0" fontId="5" fillId="0" borderId="1" xfId="1" applyFont="1" applyFill="1" applyBorder="1" applyAlignment="1">
      <alignment horizontal="left" vertical="center"/>
    </xf>
    <xf numFmtId="1"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3" fontId="5" fillId="0" borderId="0" xfId="1" applyNumberFormat="1" applyFont="1" applyAlignment="1">
      <alignment horizontal="center" vertical="center"/>
    </xf>
    <xf numFmtId="0" fontId="4" fillId="0" borderId="0" xfId="1" applyFont="1" applyAlignment="1">
      <alignment vertical="center"/>
    </xf>
    <xf numFmtId="0" fontId="5" fillId="5" borderId="0" xfId="1" applyFont="1" applyFill="1" applyAlignment="1">
      <alignment vertical="center"/>
    </xf>
    <xf numFmtId="0" fontId="4" fillId="3" borderId="0" xfId="1" applyFont="1" applyFill="1" applyAlignment="1">
      <alignment horizontal="centerContinuous" vertical="center" wrapText="1"/>
    </xf>
    <xf numFmtId="0" fontId="4" fillId="3" borderId="0" xfId="1" applyFont="1" applyFill="1" applyAlignment="1">
      <alignment horizontal="left" vertical="center" wrapText="1"/>
    </xf>
    <xf numFmtId="167" fontId="5" fillId="0" borderId="2" xfId="6" applyNumberFormat="1" applyFont="1" applyBorder="1" applyAlignment="1">
      <alignment vertical="center"/>
    </xf>
    <xf numFmtId="167" fontId="5" fillId="0" borderId="1" xfId="6" applyNumberFormat="1" applyFont="1" applyBorder="1" applyAlignment="1">
      <alignment vertical="center"/>
    </xf>
    <xf numFmtId="167" fontId="21" fillId="0" borderId="1" xfId="6" applyNumberFormat="1" applyFont="1" applyBorder="1" applyAlignment="1">
      <alignment horizontal="center" vertical="center"/>
    </xf>
    <xf numFmtId="167" fontId="21" fillId="0" borderId="0" xfId="6" applyNumberFormat="1" applyFont="1" applyAlignment="1">
      <alignment vertical="center"/>
    </xf>
    <xf numFmtId="167" fontId="21" fillId="0" borderId="1" xfId="6" applyNumberFormat="1" applyFont="1" applyBorder="1" applyAlignment="1">
      <alignment vertical="center"/>
    </xf>
    <xf numFmtId="167" fontId="16" fillId="0" borderId="0" xfId="6" applyNumberFormat="1" applyFont="1" applyBorder="1" applyAlignment="1">
      <alignment vertical="center"/>
    </xf>
    <xf numFmtId="167" fontId="21" fillId="0" borderId="0" xfId="6" applyNumberFormat="1" applyFont="1" applyBorder="1" applyAlignment="1">
      <alignment vertical="center"/>
    </xf>
    <xf numFmtId="167" fontId="16" fillId="0" borderId="0" xfId="6" applyNumberFormat="1" applyFont="1" applyAlignment="1">
      <alignment vertical="center"/>
    </xf>
    <xf numFmtId="167" fontId="9" fillId="6" borderId="1" xfId="6" applyNumberFormat="1" applyFont="1" applyFill="1" applyBorder="1" applyAlignment="1">
      <alignment vertical="center"/>
    </xf>
    <xf numFmtId="167" fontId="21" fillId="3" borderId="0" xfId="6" applyNumberFormat="1" applyFont="1" applyFill="1" applyAlignment="1">
      <alignment vertical="center"/>
    </xf>
    <xf numFmtId="167" fontId="4" fillId="3" borderId="1" xfId="6" applyNumberFormat="1" applyFont="1" applyFill="1" applyBorder="1" applyAlignment="1">
      <alignment horizontal="left" vertical="center"/>
    </xf>
    <xf numFmtId="167" fontId="21" fillId="3" borderId="1" xfId="6" applyNumberFormat="1" applyFont="1" applyFill="1" applyBorder="1" applyAlignment="1">
      <alignment horizontal="center" vertical="center"/>
    </xf>
    <xf numFmtId="167" fontId="4" fillId="3" borderId="1" xfId="6" applyNumberFormat="1" applyFont="1" applyFill="1" applyBorder="1" applyAlignment="1">
      <alignment vertical="center"/>
    </xf>
    <xf numFmtId="167" fontId="21" fillId="0" borderId="0" xfId="6" applyNumberFormat="1" applyFont="1" applyBorder="1" applyAlignment="1">
      <alignment horizontal="left" vertical="center"/>
    </xf>
    <xf numFmtId="167" fontId="4" fillId="3" borderId="0" xfId="6" applyNumberFormat="1" applyFont="1" applyFill="1" applyBorder="1" applyAlignment="1">
      <alignment vertical="center"/>
    </xf>
    <xf numFmtId="9" fontId="21" fillId="3" borderId="0" xfId="6" applyNumberFormat="1" applyFont="1" applyFill="1" applyBorder="1" applyAlignment="1">
      <alignment vertical="center"/>
    </xf>
    <xf numFmtId="167" fontId="21" fillId="0" borderId="1" xfId="6" applyNumberFormat="1" applyFont="1" applyBorder="1" applyAlignment="1">
      <alignment horizontal="left" vertical="center"/>
    </xf>
    <xf numFmtId="170" fontId="21" fillId="0" borderId="0" xfId="6" applyNumberFormat="1" applyFont="1" applyBorder="1" applyAlignment="1">
      <alignment horizontal="left" vertical="center"/>
    </xf>
    <xf numFmtId="169" fontId="21" fillId="0" borderId="0" xfId="6" applyNumberFormat="1" applyFont="1" applyBorder="1" applyAlignment="1">
      <alignment horizontal="left" vertical="center"/>
    </xf>
    <xf numFmtId="171" fontId="21" fillId="0" borderId="0" xfId="6" applyNumberFormat="1" applyFont="1" applyBorder="1" applyAlignment="1">
      <alignment horizontal="left" vertical="center"/>
    </xf>
    <xf numFmtId="167" fontId="6" fillId="3" borderId="1" xfId="6" applyNumberFormat="1" applyFont="1" applyFill="1" applyBorder="1" applyAlignment="1">
      <alignment horizontal="left" vertical="center"/>
    </xf>
    <xf numFmtId="0" fontId="5" fillId="0" borderId="0" xfId="1" applyFont="1" applyAlignment="1">
      <alignment vertical="center"/>
    </xf>
    <xf numFmtId="0" fontId="4" fillId="0" borderId="1" xfId="1" applyFont="1" applyBorder="1" applyAlignment="1">
      <alignment horizontal="center" vertical="center" wrapText="1"/>
    </xf>
    <xf numFmtId="1" fontId="5" fillId="0" borderId="1" xfId="1" applyNumberFormat="1" applyFont="1" applyFill="1" applyBorder="1" applyAlignment="1">
      <alignment vertical="center"/>
    </xf>
    <xf numFmtId="0" fontId="5" fillId="0" borderId="1" xfId="1" applyFont="1" applyBorder="1" applyAlignment="1">
      <alignment vertical="center"/>
    </xf>
    <xf numFmtId="0" fontId="4" fillId="0" borderId="1" xfId="1" applyFont="1" applyBorder="1" applyAlignment="1">
      <alignment horizontal="right" vertical="center"/>
    </xf>
    <xf numFmtId="167" fontId="4" fillId="0" borderId="1" xfId="1" applyNumberFormat="1" applyFont="1" applyBorder="1" applyAlignment="1">
      <alignment vertical="center"/>
    </xf>
    <xf numFmtId="167" fontId="4" fillId="0" borderId="1" xfId="6" applyNumberFormat="1" applyFont="1" applyBorder="1" applyAlignment="1">
      <alignment vertical="center"/>
    </xf>
    <xf numFmtId="167" fontId="5" fillId="0" borderId="1" xfId="6" applyNumberFormat="1" applyFont="1" applyBorder="1" applyAlignment="1">
      <alignment horizontal="right" vertical="center"/>
    </xf>
    <xf numFmtId="0" fontId="5" fillId="3" borderId="0" xfId="1" applyFont="1" applyFill="1" applyAlignment="1">
      <alignment horizontal="centerContinuous" vertical="center"/>
    </xf>
    <xf numFmtId="0" fontId="4" fillId="0" borderId="1" xfId="1" applyFont="1" applyBorder="1" applyAlignment="1">
      <alignment horizontal="center" vertical="top" wrapText="1"/>
    </xf>
    <xf numFmtId="0" fontId="4" fillId="0" borderId="1" xfId="1" applyFont="1" applyBorder="1" applyAlignment="1">
      <alignment horizontal="left" vertical="center"/>
    </xf>
    <xf numFmtId="0" fontId="5" fillId="0" borderId="0" xfId="1" applyFont="1" applyBorder="1" applyAlignment="1">
      <alignment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167" fontId="5" fillId="0" borderId="1" xfId="6" applyNumberFormat="1" applyFont="1" applyBorder="1" applyAlignment="1">
      <alignment horizontal="center" vertical="center"/>
    </xf>
    <xf numFmtId="0" fontId="4" fillId="0" borderId="0" xfId="1" applyFont="1" applyBorder="1" applyAlignment="1">
      <alignment vertical="center"/>
    </xf>
    <xf numFmtId="0" fontId="9" fillId="3" borderId="0" xfId="1" applyFont="1" applyFill="1" applyAlignment="1">
      <alignment vertical="center"/>
    </xf>
    <xf numFmtId="167" fontId="5" fillId="0" borderId="0" xfId="6" applyNumberFormat="1" applyFont="1" applyBorder="1" applyAlignment="1">
      <alignment horizontal="center" vertical="center"/>
    </xf>
    <xf numFmtId="0" fontId="5" fillId="0" borderId="0" xfId="3" applyFont="1" applyAlignment="1">
      <alignment horizontal="right" vertical="center"/>
    </xf>
    <xf numFmtId="167" fontId="5" fillId="0" borderId="0" xfId="1" applyNumberFormat="1" applyFont="1" applyAlignment="1">
      <alignment vertical="center"/>
    </xf>
    <xf numFmtId="0" fontId="4" fillId="7" borderId="0" xfId="1" applyFont="1" applyFill="1" applyBorder="1" applyAlignment="1">
      <alignment vertical="center"/>
    </xf>
    <xf numFmtId="0" fontId="5" fillId="7" borderId="0" xfId="1" applyFont="1" applyFill="1" applyAlignment="1">
      <alignment vertical="center"/>
    </xf>
    <xf numFmtId="0" fontId="5" fillId="7" borderId="1" xfId="3" applyFont="1" applyFill="1" applyBorder="1" applyAlignment="1">
      <alignment horizontal="left" vertical="center"/>
    </xf>
    <xf numFmtId="3" fontId="5" fillId="7" borderId="1" xfId="3" applyNumberFormat="1" applyFont="1" applyFill="1" applyBorder="1" applyAlignment="1">
      <alignment horizontal="right" vertical="center"/>
    </xf>
    <xf numFmtId="172" fontId="5" fillId="7" borderId="1" xfId="3" applyNumberFormat="1" applyFont="1" applyFill="1" applyBorder="1" applyAlignment="1">
      <alignment horizontal="right" vertical="center"/>
    </xf>
    <xf numFmtId="9" fontId="5" fillId="7" borderId="1" xfId="7" applyNumberFormat="1" applyFont="1" applyFill="1" applyBorder="1" applyAlignment="1">
      <alignment horizontal="right" vertical="center"/>
    </xf>
    <xf numFmtId="0" fontId="4" fillId="7" borderId="1" xfId="3" applyFont="1" applyFill="1" applyBorder="1" applyAlignment="1">
      <alignment horizontal="left" vertical="center" wrapText="1"/>
    </xf>
    <xf numFmtId="0" fontId="4" fillId="7" borderId="0" xfId="1" applyFont="1" applyFill="1" applyBorder="1" applyAlignment="1">
      <alignment horizontal="left" vertical="center"/>
    </xf>
    <xf numFmtId="0" fontId="4" fillId="7" borderId="1" xfId="1" applyFont="1" applyFill="1" applyBorder="1" applyAlignment="1">
      <alignment horizontal="center" vertical="center"/>
    </xf>
    <xf numFmtId="9" fontId="5" fillId="7" borderId="1" xfId="2" applyFont="1" applyFill="1" applyBorder="1" applyAlignment="1">
      <alignment vertical="center"/>
    </xf>
    <xf numFmtId="0" fontId="4" fillId="0" borderId="0" xfId="1" applyFont="1" applyBorder="1" applyAlignment="1">
      <alignment horizontal="left" vertical="center"/>
    </xf>
    <xf numFmtId="167" fontId="4" fillId="0" borderId="0" xfId="1" applyNumberFormat="1" applyFont="1" applyBorder="1" applyAlignment="1">
      <alignment vertical="center"/>
    </xf>
    <xf numFmtId="0" fontId="4" fillId="0" borderId="0" xfId="1" applyFont="1" applyAlignment="1">
      <alignment horizontal="left" vertical="center"/>
    </xf>
    <xf numFmtId="167" fontId="4" fillId="0" borderId="1" xfId="6" applyNumberFormat="1" applyFont="1" applyFill="1" applyBorder="1" applyAlignment="1">
      <alignment horizontal="left" vertical="center"/>
    </xf>
    <xf numFmtId="167" fontId="4" fillId="0" borderId="1" xfId="6" applyNumberFormat="1" applyFont="1" applyFill="1" applyBorder="1" applyAlignment="1">
      <alignment vertical="center"/>
    </xf>
    <xf numFmtId="167" fontId="4" fillId="0" borderId="1" xfId="6" applyNumberFormat="1" applyFont="1" applyFill="1" applyBorder="1" applyAlignment="1">
      <alignment horizontal="center" vertical="center"/>
    </xf>
    <xf numFmtId="167" fontId="4" fillId="0" borderId="1" xfId="6" applyNumberFormat="1" applyFont="1" applyBorder="1"/>
    <xf numFmtId="3" fontId="5" fillId="3" borderId="2" xfId="1" applyNumberFormat="1" applyFont="1" applyFill="1" applyBorder="1" applyAlignment="1">
      <alignment vertical="center"/>
    </xf>
    <xf numFmtId="167" fontId="5" fillId="0" borderId="0" xfId="6" applyNumberFormat="1" applyFont="1" applyBorder="1" applyAlignment="1">
      <alignment vertical="center"/>
    </xf>
    <xf numFmtId="0" fontId="5" fillId="0" borderId="1" xfId="1" applyFont="1" applyBorder="1" applyAlignment="1">
      <alignment horizontal="center" vertical="center"/>
    </xf>
    <xf numFmtId="0" fontId="9" fillId="9" borderId="0" xfId="1" applyFont="1" applyFill="1" applyAlignment="1">
      <alignment vertical="center"/>
    </xf>
    <xf numFmtId="0" fontId="4" fillId="0" borderId="3" xfId="1" applyFont="1" applyBorder="1" applyAlignment="1">
      <alignment horizontal="center" vertical="center"/>
    </xf>
    <xf numFmtId="0" fontId="4" fillId="0" borderId="3" xfId="1" applyFont="1" applyBorder="1" applyAlignment="1">
      <alignment horizontal="center" vertical="center" wrapText="1"/>
    </xf>
    <xf numFmtId="167" fontId="5" fillId="4" borderId="1" xfId="6" applyNumberFormat="1" applyFont="1" applyFill="1" applyBorder="1" applyAlignment="1">
      <alignment vertical="center"/>
    </xf>
    <xf numFmtId="167" fontId="4" fillId="0" borderId="1" xfId="6" applyNumberFormat="1" applyFont="1" applyBorder="1" applyAlignment="1">
      <alignment horizontal="center" vertical="center"/>
    </xf>
    <xf numFmtId="0" fontId="4" fillId="4" borderId="1" xfId="1" applyFont="1" applyFill="1" applyBorder="1" applyAlignment="1">
      <alignment horizontal="center" vertical="center"/>
    </xf>
    <xf numFmtId="0" fontId="5" fillId="4" borderId="1" xfId="1" applyFont="1" applyFill="1" applyBorder="1" applyAlignment="1">
      <alignment horizontal="center" vertical="center"/>
    </xf>
    <xf numFmtId="3" fontId="5" fillId="3" borderId="3" xfId="1" applyNumberFormat="1" applyFont="1" applyFill="1" applyBorder="1" applyAlignment="1">
      <alignment vertical="center"/>
    </xf>
    <xf numFmtId="167" fontId="4" fillId="3" borderId="2" xfId="6" applyNumberFormat="1" applyFont="1" applyFill="1" applyBorder="1"/>
    <xf numFmtId="167" fontId="5" fillId="0" borderId="1" xfId="1" applyNumberFormat="1" applyFont="1" applyBorder="1" applyAlignment="1">
      <alignment vertical="center"/>
    </xf>
    <xf numFmtId="167" fontId="5" fillId="3" borderId="1" xfId="6" applyNumberFormat="1" applyFont="1" applyFill="1" applyBorder="1" applyAlignment="1">
      <alignment vertical="center"/>
    </xf>
    <xf numFmtId="167" fontId="5" fillId="3" borderId="1" xfId="6" applyNumberFormat="1" applyFont="1" applyFill="1" applyBorder="1" applyAlignment="1">
      <alignment horizontal="right" vertical="center"/>
    </xf>
    <xf numFmtId="0" fontId="4" fillId="3" borderId="1" xfId="1" applyFont="1" applyFill="1" applyBorder="1" applyAlignment="1">
      <alignment horizontal="center" vertical="center"/>
    </xf>
    <xf numFmtId="167" fontId="4" fillId="3" borderId="1" xfId="1" applyNumberFormat="1" applyFont="1" applyFill="1" applyBorder="1" applyAlignment="1">
      <alignment horizontal="center" vertical="center"/>
    </xf>
    <xf numFmtId="0" fontId="9" fillId="9" borderId="1" xfId="1" applyFont="1" applyFill="1" applyBorder="1" applyAlignment="1">
      <alignment horizontal="center"/>
    </xf>
    <xf numFmtId="0" fontId="9" fillId="10" borderId="1" xfId="1" applyFont="1" applyFill="1" applyBorder="1" applyAlignment="1">
      <alignment horizontal="center"/>
    </xf>
    <xf numFmtId="0" fontId="9" fillId="9" borderId="1" xfId="1" applyFont="1" applyFill="1" applyBorder="1"/>
    <xf numFmtId="0" fontId="9" fillId="11" borderId="0" xfId="1" applyFont="1" applyFill="1" applyBorder="1" applyAlignment="1">
      <alignment vertical="center"/>
    </xf>
    <xf numFmtId="0" fontId="9" fillId="11" borderId="0" xfId="1" applyFont="1" applyFill="1" applyAlignment="1">
      <alignment vertical="center"/>
    </xf>
    <xf numFmtId="0" fontId="9" fillId="12" borderId="0" xfId="1" applyFont="1" applyFill="1" applyBorder="1" applyAlignment="1">
      <alignment vertical="center"/>
    </xf>
    <xf numFmtId="0" fontId="9" fillId="12" borderId="0" xfId="1" applyFont="1" applyFill="1" applyAlignment="1">
      <alignment vertical="center"/>
    </xf>
    <xf numFmtId="167" fontId="6" fillId="13" borderId="1" xfId="6" applyNumberFormat="1" applyFont="1" applyFill="1" applyBorder="1" applyAlignment="1">
      <alignment vertical="center"/>
    </xf>
    <xf numFmtId="167" fontId="5" fillId="3" borderId="1" xfId="6" quotePrefix="1" applyNumberFormat="1" applyFont="1" applyFill="1" applyBorder="1" applyAlignment="1">
      <alignment vertical="center"/>
    </xf>
    <xf numFmtId="167" fontId="5" fillId="0" borderId="1" xfId="6" quotePrefix="1" applyNumberFormat="1" applyFont="1" applyBorder="1" applyAlignment="1">
      <alignment vertical="center"/>
    </xf>
    <xf numFmtId="167" fontId="16" fillId="14" borderId="1" xfId="6" applyNumberFormat="1" applyFont="1" applyFill="1" applyBorder="1" applyAlignment="1">
      <alignment vertical="center"/>
    </xf>
    <xf numFmtId="0" fontId="5" fillId="0" borderId="0" xfId="1" quotePrefix="1" applyFont="1"/>
    <xf numFmtId="167" fontId="5" fillId="13" borderId="1" xfId="6" quotePrefix="1" applyNumberFormat="1" applyFont="1" applyFill="1" applyBorder="1" applyAlignment="1">
      <alignment vertical="center"/>
    </xf>
    <xf numFmtId="167" fontId="21" fillId="0" borderId="1" xfId="6" applyNumberFormat="1" applyFont="1" applyFill="1" applyBorder="1" applyAlignment="1">
      <alignment horizontal="left" vertical="center"/>
    </xf>
    <xf numFmtId="0" fontId="9" fillId="9" borderId="1" xfId="1" applyFont="1" applyFill="1" applyBorder="1" applyAlignment="1">
      <alignment horizontal="center" vertical="center"/>
    </xf>
    <xf numFmtId="0" fontId="5" fillId="0" borderId="0" xfId="1" applyFont="1" applyFill="1"/>
    <xf numFmtId="167" fontId="9" fillId="9" borderId="1" xfId="6" applyNumberFormat="1" applyFont="1" applyFill="1" applyBorder="1"/>
    <xf numFmtId="167" fontId="21" fillId="0" borderId="0" xfId="6" applyNumberFormat="1" applyFont="1" applyBorder="1" applyAlignment="1">
      <alignment horizontal="center" vertical="center"/>
    </xf>
    <xf numFmtId="167" fontId="4" fillId="0" borderId="0" xfId="6" applyNumberFormat="1" applyFont="1" applyBorder="1"/>
    <xf numFmtId="9" fontId="21" fillId="0" borderId="0" xfId="7" applyFont="1" applyBorder="1" applyAlignment="1">
      <alignment vertical="center"/>
    </xf>
    <xf numFmtId="164" fontId="21" fillId="0" borderId="0" xfId="7" applyNumberFormat="1" applyFont="1" applyBorder="1" applyAlignment="1">
      <alignment vertical="center"/>
    </xf>
    <xf numFmtId="9" fontId="21" fillId="0" borderId="0" xfId="7" applyFont="1" applyAlignment="1">
      <alignment vertical="center"/>
    </xf>
    <xf numFmtId="9" fontId="4" fillId="0" borderId="1" xfId="7" applyFont="1" applyFill="1" applyBorder="1" applyAlignment="1">
      <alignment horizontal="center" vertical="center"/>
    </xf>
    <xf numFmtId="167" fontId="5" fillId="0" borderId="1" xfId="6" applyNumberFormat="1" applyFont="1" applyFill="1" applyBorder="1" applyAlignment="1">
      <alignment vertical="center"/>
    </xf>
    <xf numFmtId="167" fontId="21" fillId="3" borderId="0" xfId="6" applyNumberFormat="1" applyFont="1" applyFill="1" applyBorder="1" applyAlignment="1">
      <alignment horizontal="center" vertical="center"/>
    </xf>
    <xf numFmtId="1" fontId="21" fillId="3" borderId="0" xfId="6" applyNumberFormat="1" applyFont="1" applyFill="1" applyBorder="1" applyAlignment="1">
      <alignment vertical="center"/>
    </xf>
    <xf numFmtId="168" fontId="21" fillId="3" borderId="0" xfId="6" applyNumberFormat="1" applyFont="1" applyFill="1" applyBorder="1" applyAlignment="1">
      <alignment horizontal="center" vertical="center"/>
    </xf>
    <xf numFmtId="167" fontId="9" fillId="6" borderId="0" xfId="6" applyNumberFormat="1" applyFont="1" applyFill="1" applyBorder="1" applyAlignment="1">
      <alignment horizontal="left" vertical="center"/>
    </xf>
    <xf numFmtId="167" fontId="4" fillId="4" borderId="1" xfId="6" applyNumberFormat="1" applyFont="1" applyFill="1" applyBorder="1" applyAlignment="1">
      <alignment vertical="center"/>
    </xf>
    <xf numFmtId="9" fontId="5" fillId="0" borderId="1" xfId="7" applyFont="1" applyFill="1" applyBorder="1" applyAlignment="1">
      <alignment horizontal="center" vertical="center"/>
    </xf>
    <xf numFmtId="167" fontId="5" fillId="0" borderId="1" xfId="6" applyNumberFormat="1" applyFont="1" applyFill="1" applyBorder="1" applyAlignment="1">
      <alignment horizontal="center" vertical="center"/>
    </xf>
    <xf numFmtId="167" fontId="4" fillId="3" borderId="1" xfId="6" applyNumberFormat="1" applyFont="1" applyFill="1" applyBorder="1" applyAlignment="1">
      <alignment horizontal="center" vertical="center"/>
    </xf>
    <xf numFmtId="167" fontId="5" fillId="3" borderId="1" xfId="6" applyNumberFormat="1" applyFont="1" applyFill="1" applyBorder="1"/>
    <xf numFmtId="167" fontId="5" fillId="0" borderId="1" xfId="6" applyNumberFormat="1" applyFont="1" applyBorder="1"/>
    <xf numFmtId="167" fontId="5" fillId="4" borderId="1" xfId="6" applyNumberFormat="1" applyFont="1" applyFill="1" applyBorder="1"/>
    <xf numFmtId="167" fontId="5" fillId="0" borderId="11" xfId="6" applyNumberFormat="1" applyFont="1" applyBorder="1" applyAlignment="1">
      <alignment vertical="center"/>
    </xf>
    <xf numFmtId="167" fontId="5" fillId="13" borderId="1" xfId="6" applyNumberFormat="1" applyFont="1" applyFill="1" applyBorder="1"/>
    <xf numFmtId="167" fontId="4" fillId="13" borderId="1" xfId="6" applyNumberFormat="1" applyFont="1" applyFill="1" applyBorder="1"/>
    <xf numFmtId="167" fontId="4" fillId="2" borderId="1" xfId="6" applyNumberFormat="1" applyFont="1" applyFill="1" applyBorder="1"/>
    <xf numFmtId="167" fontId="16" fillId="14" borderId="1" xfId="6" applyNumberFormat="1" applyFont="1" applyFill="1" applyBorder="1"/>
    <xf numFmtId="167" fontId="5" fillId="14" borderId="1" xfId="6" applyNumberFormat="1" applyFont="1" applyFill="1" applyBorder="1"/>
    <xf numFmtId="167" fontId="4" fillId="14" borderId="1" xfId="6" applyNumberFormat="1" applyFont="1" applyFill="1" applyBorder="1"/>
    <xf numFmtId="167" fontId="6" fillId="13" borderId="1" xfId="6" applyNumberFormat="1" applyFont="1" applyFill="1" applyBorder="1"/>
    <xf numFmtId="167" fontId="5" fillId="0" borderId="1" xfId="6" quotePrefix="1" applyNumberFormat="1" applyFont="1" applyBorder="1"/>
    <xf numFmtId="167" fontId="9" fillId="9" borderId="11" xfId="6" applyNumberFormat="1" applyFont="1" applyFill="1" applyBorder="1"/>
    <xf numFmtId="167" fontId="5" fillId="0" borderId="1" xfId="6" quotePrefix="1" applyNumberFormat="1" applyFont="1" applyBorder="1" applyAlignment="1">
      <alignment wrapText="1"/>
    </xf>
    <xf numFmtId="167" fontId="5" fillId="2" borderId="1" xfId="6" applyNumberFormat="1" applyFont="1" applyFill="1" applyBorder="1"/>
    <xf numFmtId="167" fontId="4" fillId="0" borderId="11" xfId="6" applyNumberFormat="1" applyFont="1" applyBorder="1"/>
    <xf numFmtId="167" fontId="5" fillId="0" borderId="0" xfId="6" applyNumberFormat="1" applyFont="1"/>
    <xf numFmtId="167" fontId="4" fillId="0" borderId="0" xfId="6" applyNumberFormat="1" applyFont="1"/>
    <xf numFmtId="167" fontId="9" fillId="9" borderId="1" xfId="6" applyNumberFormat="1" applyFont="1" applyFill="1" applyBorder="1" applyAlignment="1">
      <alignment horizontal="center"/>
    </xf>
    <xf numFmtId="167" fontId="9" fillId="10" borderId="1" xfId="6" applyNumberFormat="1" applyFont="1" applyFill="1" applyBorder="1" applyAlignment="1">
      <alignment horizontal="center"/>
    </xf>
    <xf numFmtId="9" fontId="5" fillId="3" borderId="1" xfId="7" applyFont="1" applyFill="1" applyBorder="1" applyAlignment="1">
      <alignment horizontal="center" vertical="center"/>
    </xf>
    <xf numFmtId="167" fontId="5" fillId="3" borderId="1" xfId="6" applyNumberFormat="1" applyFont="1" applyFill="1" applyBorder="1" applyAlignment="1">
      <alignment horizontal="center" vertical="center"/>
    </xf>
    <xf numFmtId="167" fontId="4" fillId="3" borderId="1" xfId="6" applyNumberFormat="1" applyFont="1" applyFill="1" applyBorder="1"/>
    <xf numFmtId="9" fontId="4" fillId="3" borderId="1" xfId="7" applyFont="1" applyFill="1" applyBorder="1" applyAlignment="1">
      <alignment horizontal="center" vertical="center"/>
    </xf>
    <xf numFmtId="0" fontId="4" fillId="0" borderId="10" xfId="1" applyFont="1" applyFill="1" applyBorder="1" applyAlignment="1">
      <alignment vertical="center"/>
    </xf>
    <xf numFmtId="0" fontId="4" fillId="0" borderId="13" xfId="1" applyFont="1" applyFill="1" applyBorder="1" applyAlignment="1">
      <alignment vertical="center"/>
    </xf>
    <xf numFmtId="167" fontId="5" fillId="3" borderId="1" xfId="6" quotePrefix="1" applyNumberFormat="1" applyFont="1" applyFill="1" applyBorder="1" applyAlignment="1">
      <alignment vertical="center" wrapText="1"/>
    </xf>
    <xf numFmtId="167" fontId="5" fillId="3" borderId="1" xfId="6" applyNumberFormat="1" applyFont="1" applyFill="1" applyBorder="1" applyAlignment="1">
      <alignment horizontal="center"/>
    </xf>
    <xf numFmtId="167" fontId="4" fillId="3" borderId="1" xfId="6" applyNumberFormat="1" applyFont="1" applyFill="1" applyBorder="1" applyAlignment="1">
      <alignment horizontal="center"/>
    </xf>
    <xf numFmtId="167" fontId="4" fillId="3" borderId="1" xfId="1" applyNumberFormat="1" applyFont="1" applyFill="1" applyBorder="1" applyAlignment="1">
      <alignment vertical="center"/>
    </xf>
    <xf numFmtId="167" fontId="9" fillId="9" borderId="1" xfId="6" applyNumberFormat="1" applyFont="1" applyFill="1" applyBorder="1" applyAlignment="1">
      <alignment horizontal="left" vertical="center"/>
    </xf>
    <xf numFmtId="167" fontId="9" fillId="9" borderId="1" xfId="6" applyNumberFormat="1" applyFont="1" applyFill="1" applyBorder="1" applyAlignment="1">
      <alignment horizontal="center" vertical="center"/>
    </xf>
    <xf numFmtId="3" fontId="9" fillId="9" borderId="11" xfId="1" applyNumberFormat="1" applyFont="1" applyFill="1" applyBorder="1" applyAlignment="1">
      <alignment horizontal="right" vertical="center"/>
    </xf>
    <xf numFmtId="0" fontId="8" fillId="9" borderId="1" xfId="0" applyFont="1" applyFill="1" applyBorder="1" applyAlignment="1">
      <alignment horizontal="center" vertical="center"/>
    </xf>
    <xf numFmtId="3" fontId="9" fillId="9" borderId="1" xfId="1" applyNumberFormat="1" applyFont="1" applyFill="1" applyBorder="1" applyAlignment="1">
      <alignment horizontal="right" vertical="center"/>
    </xf>
    <xf numFmtId="167" fontId="9" fillId="9" borderId="10" xfId="6" applyNumberFormat="1" applyFont="1" applyFill="1" applyBorder="1" applyAlignment="1">
      <alignment vertical="center"/>
    </xf>
    <xf numFmtId="167" fontId="5" fillId="0" borderId="13" xfId="6" applyNumberFormat="1" applyFont="1" applyBorder="1" applyAlignment="1"/>
    <xf numFmtId="167" fontId="5" fillId="0" borderId="13" xfId="6" quotePrefix="1" applyNumberFormat="1" applyFont="1" applyBorder="1" applyAlignment="1"/>
    <xf numFmtId="167" fontId="4" fillId="0" borderId="13" xfId="6" quotePrefix="1" applyNumberFormat="1" applyFont="1" applyBorder="1" applyAlignment="1"/>
    <xf numFmtId="167" fontId="5" fillId="0" borderId="0" xfId="1" applyNumberFormat="1" applyFont="1"/>
    <xf numFmtId="167" fontId="5" fillId="3" borderId="1" xfId="6" applyNumberFormat="1" applyFont="1" applyFill="1" applyBorder="1" applyAlignment="1"/>
    <xf numFmtId="167" fontId="5" fillId="16" borderId="1" xfId="6" applyNumberFormat="1" applyFont="1" applyFill="1" applyBorder="1" applyAlignment="1">
      <alignment horizontal="center"/>
    </xf>
    <xf numFmtId="167" fontId="4" fillId="16" borderId="1" xfId="6" applyNumberFormat="1" applyFont="1" applyFill="1" applyBorder="1" applyAlignment="1">
      <alignment horizontal="center"/>
    </xf>
    <xf numFmtId="167" fontId="5" fillId="16" borderId="1" xfId="6" applyNumberFormat="1" applyFont="1" applyFill="1" applyBorder="1" applyAlignment="1"/>
    <xf numFmtId="0" fontId="8" fillId="9" borderId="1" xfId="1" applyFont="1" applyFill="1" applyBorder="1" applyAlignment="1">
      <alignment horizontal="left" vertical="center"/>
    </xf>
    <xf numFmtId="4" fontId="5" fillId="0" borderId="1" xfId="1" applyNumberFormat="1" applyFont="1" applyBorder="1" applyAlignment="1">
      <alignment horizontal="right" vertical="center"/>
    </xf>
    <xf numFmtId="4" fontId="5" fillId="0" borderId="1" xfId="1" applyNumberFormat="1" applyFont="1" applyFill="1" applyBorder="1" applyAlignment="1">
      <alignment horizontal="right" vertical="center"/>
    </xf>
    <xf numFmtId="0" fontId="8" fillId="9" borderId="1" xfId="1" applyFont="1" applyFill="1" applyBorder="1" applyAlignment="1">
      <alignment horizontal="left" vertical="center" wrapText="1"/>
    </xf>
    <xf numFmtId="0" fontId="13" fillId="9" borderId="1" xfId="1" applyFont="1" applyFill="1" applyBorder="1" applyAlignment="1">
      <alignment horizontal="right" vertical="center" wrapText="1"/>
    </xf>
    <xf numFmtId="0" fontId="5" fillId="9" borderId="1" xfId="1" applyFont="1" applyFill="1" applyBorder="1" applyAlignment="1">
      <alignment horizontal="right" vertical="center"/>
    </xf>
    <xf numFmtId="0" fontId="14" fillId="9" borderId="1" xfId="1" applyFont="1" applyFill="1" applyBorder="1" applyAlignment="1">
      <alignment horizontal="right" vertical="center" wrapText="1"/>
    </xf>
    <xf numFmtId="0" fontId="15" fillId="9" borderId="1" xfId="1" applyFont="1" applyFill="1" applyBorder="1" applyAlignment="1">
      <alignment horizontal="right" vertical="center" wrapText="1"/>
    </xf>
    <xf numFmtId="0" fontId="15" fillId="9" borderId="1" xfId="1" applyFont="1" applyFill="1" applyBorder="1" applyAlignment="1">
      <alignment horizontal="right" vertical="center"/>
    </xf>
    <xf numFmtId="3" fontId="12" fillId="0" borderId="3" xfId="1" applyNumberFormat="1" applyFont="1" applyBorder="1" applyAlignment="1">
      <alignment horizontal="right" vertical="center" wrapText="1"/>
    </xf>
    <xf numFmtId="3" fontId="12" fillId="0" borderId="5" xfId="1" applyNumberFormat="1" applyFont="1" applyBorder="1" applyAlignment="1">
      <alignment horizontal="right" vertical="center" wrapText="1"/>
    </xf>
    <xf numFmtId="3" fontId="12" fillId="0" borderId="4" xfId="1" applyNumberFormat="1" applyFont="1" applyBorder="1" applyAlignment="1">
      <alignment horizontal="right" vertical="center" wrapText="1"/>
    </xf>
    <xf numFmtId="3" fontId="13" fillId="0" borderId="6" xfId="1" applyNumberFormat="1" applyFont="1" applyBorder="1" applyAlignment="1">
      <alignment horizontal="right" vertical="center" wrapText="1"/>
    </xf>
    <xf numFmtId="3" fontId="12" fillId="0" borderId="2" xfId="1" applyNumberFormat="1" applyFont="1" applyBorder="1" applyAlignment="1">
      <alignment horizontal="right" vertical="center" wrapText="1"/>
    </xf>
    <xf numFmtId="0" fontId="13" fillId="0" borderId="8" xfId="1" applyFont="1" applyBorder="1" applyAlignment="1">
      <alignment horizontal="left" vertical="center" wrapText="1"/>
    </xf>
    <xf numFmtId="3" fontId="4" fillId="0" borderId="3" xfId="1" applyNumberFormat="1" applyFont="1" applyBorder="1" applyAlignment="1">
      <alignment horizontal="right" vertical="center"/>
    </xf>
    <xf numFmtId="0" fontId="4" fillId="0" borderId="1" xfId="0" applyFont="1" applyBorder="1" applyAlignment="1">
      <alignment horizontal="center" vertical="center"/>
    </xf>
    <xf numFmtId="0" fontId="5" fillId="0" borderId="0" xfId="8" applyFont="1"/>
    <xf numFmtId="0" fontId="5" fillId="0" borderId="0" xfId="8" applyFont="1" applyBorder="1"/>
    <xf numFmtId="0" fontId="8" fillId="9" borderId="1" xfId="8" applyFont="1" applyFill="1" applyBorder="1" applyAlignment="1">
      <alignment horizontal="center"/>
    </xf>
    <xf numFmtId="0" fontId="8" fillId="9" borderId="13" xfId="8" applyFont="1" applyFill="1" applyBorder="1"/>
    <xf numFmtId="3" fontId="4" fillId="0" borderId="1" xfId="8" applyNumberFormat="1" applyFont="1" applyBorder="1" applyAlignment="1">
      <alignment horizontal="right"/>
    </xf>
    <xf numFmtId="0" fontId="5" fillId="0" borderId="1" xfId="8" quotePrefix="1" applyFont="1" applyBorder="1"/>
    <xf numFmtId="0" fontId="5" fillId="0" borderId="1" xfId="8" applyFont="1" applyBorder="1" applyAlignment="1">
      <alignment horizontal="right"/>
    </xf>
    <xf numFmtId="0" fontId="5" fillId="0" borderId="1" xfId="8" applyFont="1" applyBorder="1"/>
    <xf numFmtId="0" fontId="8" fillId="9" borderId="1" xfId="8" applyFont="1" applyFill="1" applyBorder="1"/>
    <xf numFmtId="0" fontId="4" fillId="0" borderId="0" xfId="8" applyFont="1"/>
    <xf numFmtId="0" fontId="21" fillId="0" borderId="0" xfId="8" applyFont="1"/>
    <xf numFmtId="3" fontId="5" fillId="0" borderId="1" xfId="8" applyNumberFormat="1" applyFont="1" applyBorder="1" applyAlignment="1">
      <alignment horizontal="right"/>
    </xf>
    <xf numFmtId="0" fontId="5" fillId="0" borderId="0" xfId="8" applyFont="1" applyAlignment="1">
      <alignment vertical="center"/>
    </xf>
    <xf numFmtId="0" fontId="5" fillId="0" borderId="8" xfId="8" applyFont="1" applyBorder="1" applyAlignment="1">
      <alignment vertical="center"/>
    </xf>
    <xf numFmtId="0" fontId="5" fillId="0" borderId="9" xfId="8" quotePrefix="1" applyFont="1" applyBorder="1" applyAlignment="1">
      <alignment vertical="center"/>
    </xf>
    <xf numFmtId="0" fontId="6" fillId="0" borderId="9" xfId="8" applyFont="1" applyBorder="1" applyAlignment="1">
      <alignment vertical="center"/>
    </xf>
    <xf numFmtId="0" fontId="6" fillId="0" borderId="10" xfId="8" quotePrefix="1" applyFont="1" applyBorder="1" applyAlignment="1">
      <alignment vertical="center"/>
    </xf>
    <xf numFmtId="0" fontId="5" fillId="0" borderId="9" xfId="8" applyFont="1" applyBorder="1" applyAlignment="1">
      <alignment vertical="center"/>
    </xf>
    <xf numFmtId="0" fontId="5" fillId="0" borderId="10" xfId="8" quotePrefix="1" applyFont="1" applyBorder="1" applyAlignment="1">
      <alignment vertical="center"/>
    </xf>
    <xf numFmtId="0" fontId="5" fillId="0" borderId="8" xfId="8" quotePrefix="1" applyFont="1" applyBorder="1" applyAlignment="1">
      <alignment vertical="center"/>
    </xf>
    <xf numFmtId="0" fontId="5" fillId="0" borderId="8" xfId="8" applyFont="1" applyFill="1" applyBorder="1" applyAlignment="1">
      <alignment vertical="center"/>
    </xf>
    <xf numFmtId="0" fontId="5" fillId="0" borderId="10" xfId="8" quotePrefix="1" applyFont="1" applyFill="1" applyBorder="1" applyAlignment="1">
      <alignment vertical="center"/>
    </xf>
    <xf numFmtId="0" fontId="4" fillId="0" borderId="0" xfId="8" applyFont="1" applyAlignment="1">
      <alignment vertical="center"/>
    </xf>
    <xf numFmtId="0" fontId="21" fillId="0" borderId="0" xfId="8" applyFont="1" applyAlignment="1">
      <alignment vertical="center"/>
    </xf>
    <xf numFmtId="0" fontId="8" fillId="9" borderId="8" xfId="8" applyFont="1" applyFill="1" applyBorder="1" applyAlignment="1">
      <alignment horizontal="center" vertical="center"/>
    </xf>
    <xf numFmtId="0" fontId="8" fillId="9" borderId="13" xfId="8" quotePrefix="1" applyFont="1" applyFill="1" applyBorder="1" applyAlignment="1">
      <alignment vertical="center"/>
    </xf>
    <xf numFmtId="0" fontId="8" fillId="9" borderId="10" xfId="8" quotePrefix="1" applyFont="1" applyFill="1" applyBorder="1" applyAlignment="1">
      <alignment vertical="center"/>
    </xf>
    <xf numFmtId="167" fontId="5" fillId="0" borderId="3" xfId="6" applyNumberFormat="1" applyFont="1" applyBorder="1" applyAlignment="1">
      <alignment vertical="center"/>
    </xf>
    <xf numFmtId="167" fontId="8" fillId="9" borderId="1" xfId="6" applyNumberFormat="1" applyFont="1" applyFill="1" applyBorder="1" applyAlignment="1">
      <alignment horizontal="right" vertical="center"/>
    </xf>
    <xf numFmtId="167" fontId="5" fillId="0" borderId="2" xfId="6" applyNumberFormat="1" applyFont="1" applyBorder="1" applyAlignment="1">
      <alignment horizontal="right" vertical="center"/>
    </xf>
    <xf numFmtId="167" fontId="6" fillId="0" borderId="2" xfId="6" applyNumberFormat="1" applyFont="1" applyBorder="1" applyAlignment="1">
      <alignment horizontal="right" vertical="center"/>
    </xf>
    <xf numFmtId="167" fontId="5" fillId="0" borderId="3" xfId="6" applyNumberFormat="1" applyFont="1" applyBorder="1" applyAlignment="1">
      <alignment horizontal="right" vertical="center"/>
    </xf>
    <xf numFmtId="167" fontId="5" fillId="0" borderId="11" xfId="6" applyNumberFormat="1" applyFont="1" applyBorder="1" applyAlignment="1">
      <alignment horizontal="right" vertical="center"/>
    </xf>
    <xf numFmtId="167" fontId="5" fillId="0" borderId="3" xfId="6" applyNumberFormat="1" applyFont="1" applyFill="1" applyBorder="1" applyAlignment="1">
      <alignment horizontal="right" vertical="center"/>
    </xf>
    <xf numFmtId="167" fontId="5" fillId="0" borderId="11" xfId="6" applyNumberFormat="1" applyFont="1" applyFill="1" applyBorder="1" applyAlignment="1">
      <alignment horizontal="right" vertical="center"/>
    </xf>
    <xf numFmtId="167" fontId="6" fillId="0" borderId="2" xfId="6" applyNumberFormat="1" applyFont="1" applyBorder="1" applyAlignment="1">
      <alignment vertical="center"/>
    </xf>
    <xf numFmtId="167" fontId="6" fillId="0" borderId="11" xfId="6" applyNumberFormat="1" applyFont="1" applyBorder="1" applyAlignment="1">
      <alignment vertical="center"/>
    </xf>
    <xf numFmtId="167" fontId="5" fillId="4" borderId="3" xfId="6" applyNumberFormat="1" applyFont="1" applyFill="1" applyBorder="1" applyAlignment="1">
      <alignment vertical="center"/>
    </xf>
    <xf numFmtId="168" fontId="21" fillId="0" borderId="11" xfId="6" applyNumberFormat="1" applyFont="1" applyBorder="1" applyAlignment="1">
      <alignment vertical="center"/>
    </xf>
    <xf numFmtId="0" fontId="5" fillId="4" borderId="1" xfId="8" applyFont="1" applyFill="1" applyBorder="1" applyAlignment="1">
      <alignment horizontal="right"/>
    </xf>
    <xf numFmtId="0" fontId="5" fillId="4" borderId="1" xfId="8" applyFont="1" applyFill="1" applyBorder="1"/>
    <xf numFmtId="2"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167" fontId="21" fillId="3" borderId="1" xfId="6" applyNumberFormat="1" applyFont="1" applyFill="1" applyBorder="1" applyAlignment="1">
      <alignment horizontal="left" vertical="center"/>
    </xf>
    <xf numFmtId="0" fontId="9" fillId="15" borderId="8" xfId="1" applyFont="1" applyFill="1" applyBorder="1" applyAlignment="1">
      <alignment vertical="center"/>
    </xf>
    <xf numFmtId="0" fontId="5" fillId="0" borderId="11" xfId="1" applyFont="1" applyBorder="1" applyAlignment="1">
      <alignment vertical="center"/>
    </xf>
    <xf numFmtId="0" fontId="24" fillId="0" borderId="0" xfId="9" applyBorder="1" applyAlignment="1">
      <alignment horizontal="left" vertical="center"/>
    </xf>
    <xf numFmtId="167" fontId="4" fillId="4" borderId="1" xfId="6" applyNumberFormat="1" applyFont="1" applyFill="1" applyBorder="1" applyAlignment="1">
      <alignment horizontal="center" vertical="center"/>
    </xf>
    <xf numFmtId="167" fontId="22" fillId="0" borderId="1" xfId="6" applyNumberFormat="1" applyFont="1" applyFill="1" applyBorder="1" applyAlignment="1">
      <alignment vertical="center"/>
    </xf>
    <xf numFmtId="167" fontId="6" fillId="0" borderId="1" xfId="6" applyNumberFormat="1" applyFont="1" applyFill="1" applyBorder="1" applyAlignment="1">
      <alignment vertical="center"/>
    </xf>
    <xf numFmtId="167" fontId="6" fillId="0" borderId="1" xfId="6" applyNumberFormat="1" applyFont="1" applyFill="1" applyBorder="1" applyAlignment="1">
      <alignment horizontal="left" vertical="center"/>
    </xf>
    <xf numFmtId="167" fontId="4" fillId="0" borderId="1" xfId="6" applyNumberFormat="1" applyFont="1" applyFill="1" applyBorder="1" applyAlignment="1">
      <alignment vertical="center" wrapText="1"/>
    </xf>
    <xf numFmtId="167" fontId="5" fillId="17" borderId="2" xfId="6" applyNumberFormat="1" applyFont="1" applyFill="1" applyBorder="1" applyAlignment="1">
      <alignment vertical="center"/>
    </xf>
    <xf numFmtId="167" fontId="5" fillId="17" borderId="1" xfId="6" applyNumberFormat="1" applyFont="1" applyFill="1" applyBorder="1" applyAlignment="1">
      <alignment vertical="center"/>
    </xf>
    <xf numFmtId="167" fontId="5" fillId="17" borderId="3" xfId="6" applyNumberFormat="1" applyFont="1" applyFill="1" applyBorder="1" applyAlignment="1">
      <alignment vertical="center"/>
    </xf>
    <xf numFmtId="167" fontId="4" fillId="17" borderId="1" xfId="6" applyNumberFormat="1" applyFont="1" applyFill="1" applyBorder="1" applyAlignment="1">
      <alignment vertical="center"/>
    </xf>
    <xf numFmtId="167" fontId="5" fillId="18" borderId="1" xfId="6" applyNumberFormat="1" applyFont="1" applyFill="1" applyBorder="1" applyAlignment="1">
      <alignment vertical="center"/>
    </xf>
    <xf numFmtId="167" fontId="4" fillId="18" borderId="1" xfId="6" applyNumberFormat="1" applyFont="1" applyFill="1" applyBorder="1" applyAlignment="1">
      <alignment vertical="center"/>
    </xf>
    <xf numFmtId="167" fontId="5" fillId="18" borderId="2" xfId="6" applyNumberFormat="1" applyFont="1" applyFill="1" applyBorder="1" applyAlignment="1">
      <alignment vertical="center"/>
    </xf>
    <xf numFmtId="167" fontId="21" fillId="18" borderId="1" xfId="6" applyNumberFormat="1" applyFont="1" applyFill="1" applyBorder="1" applyAlignment="1">
      <alignment horizontal="center" vertical="center"/>
    </xf>
    <xf numFmtId="167" fontId="4" fillId="18" borderId="1" xfId="6" applyNumberFormat="1" applyFont="1" applyFill="1" applyBorder="1"/>
    <xf numFmtId="167" fontId="16" fillId="18" borderId="1" xfId="6" applyNumberFormat="1" applyFont="1" applyFill="1" applyBorder="1" applyAlignment="1">
      <alignment horizontal="center" vertical="center"/>
    </xf>
    <xf numFmtId="9" fontId="5" fillId="0" borderId="1" xfId="7" applyFont="1" applyBorder="1" applyAlignment="1">
      <alignment horizontal="center"/>
    </xf>
    <xf numFmtId="168" fontId="21" fillId="18" borderId="1" xfId="6" applyNumberFormat="1" applyFont="1" applyFill="1" applyBorder="1" applyAlignment="1">
      <alignment horizontal="center" vertical="center"/>
    </xf>
    <xf numFmtId="0" fontId="9" fillId="9" borderId="11" xfId="1" applyFont="1" applyFill="1" applyBorder="1"/>
    <xf numFmtId="167" fontId="24" fillId="0" borderId="0" xfId="9" applyNumberFormat="1" applyAlignment="1">
      <alignment vertical="center"/>
    </xf>
    <xf numFmtId="0" fontId="4" fillId="0" borderId="0" xfId="1" applyFont="1" applyFill="1"/>
    <xf numFmtId="0" fontId="4" fillId="0" borderId="1" xfId="1" applyFont="1" applyFill="1" applyBorder="1"/>
    <xf numFmtId="0" fontId="5" fillId="0" borderId="3" xfId="1" applyFont="1" applyFill="1" applyBorder="1"/>
    <xf numFmtId="167" fontId="5" fillId="0" borderId="3" xfId="6" applyNumberFormat="1" applyFont="1" applyFill="1" applyBorder="1"/>
    <xf numFmtId="0" fontId="6" fillId="0" borderId="2" xfId="1" applyFont="1" applyFill="1" applyBorder="1" applyAlignment="1">
      <alignment horizontal="right"/>
    </xf>
    <xf numFmtId="167" fontId="6" fillId="0" borderId="2" xfId="6" applyNumberFormat="1" applyFont="1" applyFill="1" applyBorder="1"/>
    <xf numFmtId="0" fontId="5" fillId="0" borderId="2" xfId="1" applyFont="1" applyFill="1" applyBorder="1"/>
    <xf numFmtId="167" fontId="5" fillId="0" borderId="2" xfId="6" applyNumberFormat="1" applyFont="1" applyFill="1" applyBorder="1"/>
    <xf numFmtId="0" fontId="5" fillId="0" borderId="11" xfId="1" applyFont="1" applyFill="1" applyBorder="1"/>
    <xf numFmtId="167" fontId="5" fillId="0" borderId="11" xfId="6" applyNumberFormat="1" applyFont="1" applyFill="1" applyBorder="1"/>
    <xf numFmtId="167" fontId="4" fillId="0" borderId="1" xfId="6" applyNumberFormat="1" applyFont="1" applyFill="1" applyBorder="1"/>
    <xf numFmtId="167" fontId="5" fillId="0" borderId="1" xfId="6" applyNumberFormat="1" applyFont="1" applyFill="1" applyBorder="1"/>
    <xf numFmtId="167" fontId="5" fillId="8" borderId="1" xfId="6" applyNumberFormat="1" applyFont="1" applyFill="1" applyBorder="1" applyAlignment="1">
      <alignment vertical="center"/>
    </xf>
    <xf numFmtId="0" fontId="5" fillId="8" borderId="1" xfId="1" applyFont="1" applyFill="1" applyBorder="1" applyAlignment="1">
      <alignment horizontal="center" vertical="center"/>
    </xf>
    <xf numFmtId="0" fontId="5" fillId="8" borderId="1" xfId="1" applyFont="1" applyFill="1" applyBorder="1" applyAlignment="1">
      <alignment vertical="center"/>
    </xf>
    <xf numFmtId="9" fontId="5" fillId="8" borderId="1" xfId="7" applyNumberFormat="1" applyFont="1" applyFill="1" applyBorder="1" applyAlignment="1">
      <alignment horizontal="center" vertical="center"/>
    </xf>
    <xf numFmtId="10" fontId="5" fillId="8" borderId="1" xfId="2" applyNumberFormat="1" applyFont="1" applyFill="1" applyBorder="1" applyAlignment="1">
      <alignment horizontal="center" vertical="center"/>
    </xf>
    <xf numFmtId="10" fontId="5" fillId="8" borderId="1" xfId="1" applyNumberFormat="1" applyFont="1" applyFill="1" applyBorder="1" applyAlignment="1">
      <alignment horizontal="center" vertical="center"/>
    </xf>
    <xf numFmtId="0" fontId="5" fillId="0" borderId="0" xfId="1" quotePrefix="1" applyFont="1" applyFill="1"/>
    <xf numFmtId="167" fontId="5" fillId="8" borderId="1" xfId="6" applyNumberFormat="1" applyFont="1" applyFill="1" applyBorder="1" applyAlignment="1">
      <alignment horizontal="right" vertical="center"/>
    </xf>
    <xf numFmtId="167" fontId="16" fillId="0" borderId="1" xfId="6" applyNumberFormat="1" applyFont="1" applyBorder="1" applyAlignment="1">
      <alignment vertical="center"/>
    </xf>
    <xf numFmtId="0" fontId="24" fillId="0" borderId="0" xfId="9" applyAlignment="1">
      <alignment horizontal="center" vertical="center"/>
    </xf>
    <xf numFmtId="167" fontId="21" fillId="18" borderId="1" xfId="6" applyNumberFormat="1" applyFont="1" applyFill="1" applyBorder="1" applyAlignment="1">
      <alignment vertical="center"/>
    </xf>
    <xf numFmtId="0" fontId="9" fillId="25" borderId="1" xfId="1" applyFont="1" applyFill="1" applyBorder="1" applyAlignment="1">
      <alignment vertical="center"/>
    </xf>
    <xf numFmtId="167" fontId="5" fillId="8" borderId="11" xfId="6" applyNumberFormat="1" applyFont="1" applyFill="1" applyBorder="1" applyAlignment="1">
      <alignment vertical="center"/>
    </xf>
    <xf numFmtId="0" fontId="16" fillId="0" borderId="0" xfId="3" applyFont="1" applyBorder="1" applyAlignment="1">
      <alignment horizontal="left" vertical="center"/>
    </xf>
    <xf numFmtId="0" fontId="21" fillId="0" borderId="0" xfId="3" applyFont="1" applyAlignment="1">
      <alignment vertical="center"/>
    </xf>
    <xf numFmtId="0" fontId="28" fillId="0" borderId="1" xfId="9" applyFont="1" applyFill="1" applyBorder="1" applyAlignment="1">
      <alignment vertical="center"/>
    </xf>
    <xf numFmtId="0" fontId="21" fillId="0" borderId="0" xfId="3" applyFont="1" applyFill="1" applyBorder="1" applyAlignment="1">
      <alignment vertical="center"/>
    </xf>
    <xf numFmtId="0" fontId="16" fillId="0" borderId="0" xfId="3" applyFont="1" applyFill="1" applyAlignment="1">
      <alignment vertical="center"/>
    </xf>
    <xf numFmtId="0" fontId="5" fillId="8" borderId="1" xfId="6" applyNumberFormat="1" applyFont="1" applyFill="1" applyBorder="1" applyAlignment="1">
      <alignment horizontal="center" vertical="center"/>
    </xf>
    <xf numFmtId="0" fontId="16" fillId="0" borderId="1" xfId="3" applyFont="1" applyBorder="1" applyAlignment="1">
      <alignment horizontal="center" vertical="center"/>
    </xf>
    <xf numFmtId="9" fontId="21" fillId="0" borderId="1" xfId="3" applyNumberFormat="1" applyFont="1" applyBorder="1" applyAlignment="1">
      <alignment vertical="center"/>
    </xf>
    <xf numFmtId="10" fontId="21" fillId="0" borderId="1" xfId="3" applyNumberFormat="1" applyFont="1" applyBorder="1" applyAlignment="1">
      <alignment vertical="center"/>
    </xf>
    <xf numFmtId="164" fontId="21" fillId="0" borderId="1" xfId="3" applyNumberFormat="1" applyFont="1" applyBorder="1" applyAlignment="1">
      <alignment vertical="center"/>
    </xf>
    <xf numFmtId="0" fontId="9" fillId="6" borderId="16" xfId="3" applyFont="1" applyFill="1" applyBorder="1" applyAlignment="1">
      <alignment horizontal="centerContinuous" vertical="center"/>
    </xf>
    <xf numFmtId="0" fontId="9" fillId="6" borderId="17" xfId="3" applyFont="1" applyFill="1" applyBorder="1" applyAlignment="1">
      <alignment horizontal="centerContinuous" vertical="center"/>
    </xf>
    <xf numFmtId="0" fontId="9" fillId="6" borderId="18" xfId="3" applyFont="1" applyFill="1" applyBorder="1" applyAlignment="1">
      <alignment horizontal="centerContinuous" vertical="center"/>
    </xf>
    <xf numFmtId="0" fontId="21" fillId="0" borderId="1" xfId="3" applyFont="1" applyBorder="1" applyAlignment="1">
      <alignment vertical="center"/>
    </xf>
    <xf numFmtId="14" fontId="21" fillId="0" borderId="0" xfId="3" applyNumberFormat="1" applyFont="1" applyAlignment="1">
      <alignment vertical="center"/>
    </xf>
    <xf numFmtId="0" fontId="28" fillId="0" borderId="0" xfId="9" applyFont="1" applyBorder="1" applyAlignment="1">
      <alignment horizontal="left" vertical="center"/>
    </xf>
    <xf numFmtId="0" fontId="28" fillId="0" borderId="0" xfId="9" applyFont="1" applyAlignment="1">
      <alignment vertical="center"/>
    </xf>
    <xf numFmtId="9" fontId="21" fillId="0" borderId="0" xfId="3" applyNumberFormat="1" applyFont="1" applyAlignment="1">
      <alignment vertical="center"/>
    </xf>
    <xf numFmtId="10" fontId="21" fillId="0" borderId="0" xfId="3" applyNumberFormat="1" applyFont="1" applyAlignment="1">
      <alignment vertical="center"/>
    </xf>
    <xf numFmtId="164" fontId="21" fillId="0" borderId="0" xfId="3" applyNumberFormat="1" applyFont="1" applyAlignment="1">
      <alignment vertical="center"/>
    </xf>
    <xf numFmtId="167" fontId="4" fillId="4" borderId="1" xfId="1" applyNumberFormat="1" applyFont="1" applyFill="1" applyBorder="1" applyAlignment="1">
      <alignment vertical="center"/>
    </xf>
    <xf numFmtId="0" fontId="9" fillId="26" borderId="0" xfId="1" applyFont="1" applyFill="1" applyAlignment="1">
      <alignment vertical="center"/>
    </xf>
    <xf numFmtId="0" fontId="9" fillId="26" borderId="8" xfId="1" applyFont="1" applyFill="1" applyBorder="1" applyAlignment="1">
      <alignment vertical="center"/>
    </xf>
    <xf numFmtId="0" fontId="9" fillId="26" borderId="15" xfId="1" applyFont="1" applyFill="1" applyBorder="1" applyAlignment="1">
      <alignment horizontal="center" vertical="center"/>
    </xf>
    <xf numFmtId="0" fontId="9" fillId="26" borderId="5" xfId="1" applyFont="1" applyFill="1" applyBorder="1" applyAlignment="1">
      <alignment horizontal="center" vertical="center"/>
    </xf>
    <xf numFmtId="10" fontId="5" fillId="8" borderId="1" xfId="7" applyNumberFormat="1" applyFont="1" applyFill="1" applyBorder="1" applyAlignment="1">
      <alignment horizontal="center" vertical="center"/>
    </xf>
    <xf numFmtId="167" fontId="5" fillId="8" borderId="1" xfId="6" applyNumberFormat="1" applyFont="1" applyFill="1" applyBorder="1"/>
    <xf numFmtId="167" fontId="5" fillId="4" borderId="11" xfId="6" applyNumberFormat="1" applyFont="1" applyFill="1" applyBorder="1"/>
    <xf numFmtId="167" fontId="4" fillId="3" borderId="0" xfId="6" applyNumberFormat="1" applyFont="1" applyFill="1"/>
    <xf numFmtId="167" fontId="9" fillId="9" borderId="0" xfId="6" applyNumberFormat="1" applyFont="1" applyFill="1" applyBorder="1" applyAlignment="1">
      <alignment horizontal="left" vertical="center"/>
    </xf>
    <xf numFmtId="167" fontId="21" fillId="0" borderId="1" xfId="6" applyNumberFormat="1" applyFont="1" applyFill="1" applyBorder="1" applyAlignment="1">
      <alignment horizontal="center" vertical="center"/>
    </xf>
    <xf numFmtId="167" fontId="9" fillId="20" borderId="0" xfId="11" applyNumberFormat="1" applyFont="1" applyBorder="1" applyAlignment="1">
      <alignment vertical="center"/>
    </xf>
    <xf numFmtId="167" fontId="31" fillId="20" borderId="0" xfId="11" applyNumberFormat="1" applyFont="1" applyAlignment="1">
      <alignment vertical="center"/>
    </xf>
    <xf numFmtId="167" fontId="9" fillId="19" borderId="0" xfId="10" applyNumberFormat="1" applyFont="1" applyAlignment="1">
      <alignment vertical="center"/>
    </xf>
    <xf numFmtId="167" fontId="31" fillId="19" borderId="0" xfId="10" applyNumberFormat="1" applyFont="1" applyAlignment="1">
      <alignment vertical="center"/>
    </xf>
    <xf numFmtId="167" fontId="31" fillId="21" borderId="0" xfId="12" applyNumberFormat="1" applyFont="1" applyBorder="1" applyAlignment="1">
      <alignment vertical="center"/>
    </xf>
    <xf numFmtId="167" fontId="31" fillId="21" borderId="0" xfId="12" applyNumberFormat="1" applyFont="1" applyAlignment="1">
      <alignment vertical="center"/>
    </xf>
    <xf numFmtId="0" fontId="11" fillId="0" borderId="0" xfId="0" applyFont="1" applyAlignment="1">
      <alignment vertical="center"/>
    </xf>
    <xf numFmtId="0" fontId="4" fillId="0" borderId="0" xfId="0" applyFont="1" applyAlignment="1">
      <alignmen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5" fillId="0" borderId="2" xfId="0" applyFont="1" applyBorder="1" applyAlignment="1">
      <alignment vertical="center"/>
    </xf>
    <xf numFmtId="3" fontId="4" fillId="0" borderId="2" xfId="0" applyNumberFormat="1" applyFont="1" applyFill="1" applyBorder="1" applyAlignment="1">
      <alignment vertical="center"/>
    </xf>
    <xf numFmtId="167" fontId="6" fillId="3" borderId="2" xfId="6" applyNumberFormat="1" applyFont="1" applyFill="1" applyBorder="1" applyAlignment="1">
      <alignment vertical="center"/>
    </xf>
    <xf numFmtId="0" fontId="5" fillId="0" borderId="2" xfId="0" quotePrefix="1" applyFont="1" applyBorder="1" applyAlignment="1">
      <alignment vertical="center"/>
    </xf>
    <xf numFmtId="167" fontId="5" fillId="3" borderId="2" xfId="6" applyNumberFormat="1" applyFont="1" applyFill="1" applyBorder="1" applyAlignment="1">
      <alignment vertical="center"/>
    </xf>
    <xf numFmtId="0" fontId="8" fillId="6" borderId="2" xfId="0" quotePrefix="1" applyFont="1" applyFill="1" applyBorder="1" applyAlignment="1">
      <alignment vertical="center"/>
    </xf>
    <xf numFmtId="3" fontId="9" fillId="6" borderId="2" xfId="0" applyNumberFormat="1" applyFont="1" applyFill="1" applyBorder="1" applyAlignment="1">
      <alignment vertical="center"/>
    </xf>
    <xf numFmtId="3" fontId="5" fillId="3" borderId="2" xfId="0" applyNumberFormat="1" applyFont="1" applyFill="1" applyBorder="1" applyAlignment="1">
      <alignment vertical="center"/>
    </xf>
    <xf numFmtId="0" fontId="5" fillId="0" borderId="2" xfId="0" quotePrefix="1" applyFont="1" applyBorder="1" applyAlignment="1">
      <alignment horizontal="left" vertical="center"/>
    </xf>
    <xf numFmtId="3" fontId="11" fillId="0" borderId="0" xfId="0" applyNumberFormat="1" applyFont="1" applyAlignment="1">
      <alignment vertical="center"/>
    </xf>
    <xf numFmtId="0" fontId="4" fillId="0" borderId="1" xfId="0" applyFont="1" applyBorder="1" applyAlignment="1">
      <alignment vertical="center"/>
    </xf>
    <xf numFmtId="3" fontId="4" fillId="0" borderId="1" xfId="0" applyNumberFormat="1" applyFont="1" applyBorder="1" applyAlignment="1">
      <alignment vertical="center"/>
    </xf>
    <xf numFmtId="3" fontId="5" fillId="0" borderId="2" xfId="0" applyNumberFormat="1" applyFont="1" applyBorder="1" applyAlignment="1">
      <alignment vertical="center"/>
    </xf>
    <xf numFmtId="3" fontId="4" fillId="3" borderId="2" xfId="0" applyNumberFormat="1" applyFont="1" applyFill="1" applyBorder="1" applyAlignment="1">
      <alignment vertical="center"/>
    </xf>
    <xf numFmtId="3" fontId="4" fillId="0" borderId="2" xfId="0" applyNumberFormat="1" applyFont="1" applyBorder="1" applyAlignment="1">
      <alignment vertical="center"/>
    </xf>
    <xf numFmtId="3" fontId="5" fillId="0" borderId="1" xfId="0" applyNumberFormat="1" applyFont="1" applyBorder="1" applyAlignment="1">
      <alignment vertical="center"/>
    </xf>
    <xf numFmtId="3" fontId="4" fillId="4" borderId="2" xfId="0" applyNumberFormat="1" applyFont="1" applyFill="1" applyBorder="1" applyAlignment="1">
      <alignment vertical="center"/>
    </xf>
    <xf numFmtId="3" fontId="5" fillId="4" borderId="2" xfId="0" applyNumberFormat="1" applyFont="1" applyFill="1" applyBorder="1" applyAlignment="1">
      <alignment vertical="center"/>
    </xf>
    <xf numFmtId="167" fontId="9" fillId="21" borderId="0" xfId="12" applyNumberFormat="1" applyFont="1" applyBorder="1" applyAlignment="1">
      <alignment vertical="center"/>
    </xf>
    <xf numFmtId="0" fontId="8" fillId="9" borderId="2" xfId="0" quotePrefix="1" applyFont="1" applyFill="1" applyBorder="1" applyAlignment="1">
      <alignment vertical="center"/>
    </xf>
    <xf numFmtId="3" fontId="9" fillId="9" borderId="2" xfId="0" applyNumberFormat="1" applyFont="1" applyFill="1" applyBorder="1" applyAlignment="1">
      <alignment vertical="center"/>
    </xf>
    <xf numFmtId="0" fontId="8" fillId="9" borderId="1" xfId="0" quotePrefix="1" applyFont="1" applyFill="1" applyBorder="1" applyAlignment="1">
      <alignment vertical="center"/>
    </xf>
    <xf numFmtId="3" fontId="9" fillId="9" borderId="1" xfId="0" applyNumberFormat="1" applyFont="1" applyFill="1" applyBorder="1" applyAlignment="1">
      <alignment vertical="center"/>
    </xf>
    <xf numFmtId="0" fontId="9" fillId="9" borderId="11" xfId="1" applyFont="1" applyFill="1" applyBorder="1" applyAlignment="1">
      <alignment horizontal="left" vertical="center"/>
    </xf>
    <xf numFmtId="0" fontId="9" fillId="9" borderId="1" xfId="1" applyFont="1" applyFill="1" applyBorder="1" applyAlignment="1">
      <alignment horizontal="left" vertical="center"/>
    </xf>
    <xf numFmtId="0" fontId="32" fillId="0" borderId="0" xfId="9" applyFont="1" applyBorder="1" applyAlignment="1">
      <alignment horizontal="left" vertical="center"/>
    </xf>
    <xf numFmtId="0" fontId="5" fillId="0" borderId="1" xfId="0" applyFont="1" applyBorder="1"/>
    <xf numFmtId="173" fontId="5" fillId="0" borderId="1" xfId="13" applyNumberFormat="1" applyFont="1" applyBorder="1"/>
    <xf numFmtId="14" fontId="5" fillId="0" borderId="1" xfId="0" applyNumberFormat="1" applyFont="1" applyBorder="1"/>
    <xf numFmtId="9" fontId="5" fillId="0" borderId="1" xfId="0" applyNumberFormat="1" applyFont="1" applyBorder="1"/>
    <xf numFmtId="0" fontId="4" fillId="0" borderId="1" xfId="0" applyFont="1" applyFill="1" applyBorder="1"/>
    <xf numFmtId="173" fontId="5" fillId="0" borderId="1" xfId="0" applyNumberFormat="1" applyFont="1" applyBorder="1"/>
    <xf numFmtId="9" fontId="5" fillId="0" borderId="1" xfId="7" applyFont="1" applyBorder="1"/>
    <xf numFmtId="0" fontId="4" fillId="0" borderId="1" xfId="0" applyFont="1" applyBorder="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xf>
    <xf numFmtId="3" fontId="5" fillId="0" borderId="1" xfId="0" applyNumberFormat="1" applyFont="1" applyBorder="1" applyAlignment="1">
      <alignment horizontal="center"/>
    </xf>
    <xf numFmtId="10" fontId="5" fillId="0" borderId="1" xfId="7" applyNumberFormat="1" applyFont="1" applyBorder="1"/>
    <xf numFmtId="0" fontId="9" fillId="9" borderId="0" xfId="0" applyFont="1" applyFill="1" applyAlignment="1">
      <alignment horizontal="centerContinuous"/>
    </xf>
    <xf numFmtId="0" fontId="33" fillId="0" borderId="0" xfId="1" applyFont="1" applyAlignment="1" applyProtection="1">
      <alignment horizontal="center"/>
      <protection hidden="1"/>
    </xf>
    <xf numFmtId="0" fontId="33" fillId="0" borderId="0" xfId="1" applyFont="1" applyProtection="1">
      <protection hidden="1"/>
    </xf>
    <xf numFmtId="176" fontId="33" fillId="0" borderId="0" xfId="1" applyNumberFormat="1" applyFont="1" applyAlignment="1" applyProtection="1">
      <alignment horizontal="right" indent="1"/>
      <protection hidden="1"/>
    </xf>
    <xf numFmtId="176" fontId="35" fillId="0" borderId="0" xfId="1" applyNumberFormat="1" applyFont="1" applyFill="1" applyBorder="1" applyAlignment="1" applyProtection="1">
      <alignment vertical="center"/>
      <protection hidden="1"/>
    </xf>
    <xf numFmtId="0" fontId="33" fillId="0" borderId="0" xfId="1" applyFont="1" applyFill="1" applyBorder="1" applyAlignment="1" applyProtection="1">
      <alignment horizontal="right" vertical="center"/>
      <protection hidden="1"/>
    </xf>
    <xf numFmtId="3" fontId="34" fillId="0" borderId="1" xfId="1" applyNumberFormat="1" applyFont="1" applyFill="1" applyBorder="1" applyAlignment="1" applyProtection="1">
      <alignment horizontal="center"/>
      <protection hidden="1"/>
    </xf>
    <xf numFmtId="177" fontId="34" fillId="0" borderId="1" xfId="1" applyNumberFormat="1" applyFont="1" applyFill="1" applyBorder="1" applyAlignment="1" applyProtection="1">
      <alignment horizontal="center"/>
      <protection hidden="1"/>
    </xf>
    <xf numFmtId="0" fontId="33" fillId="0" borderId="0" xfId="1" applyFont="1" applyAlignment="1" applyProtection="1">
      <alignment horizontal="left"/>
      <protection hidden="1"/>
    </xf>
    <xf numFmtId="0" fontId="34" fillId="0" borderId="0" xfId="1" applyNumberFormat="1" applyFont="1" applyFill="1" applyAlignment="1" applyProtection="1">
      <alignment vertical="center"/>
      <protection hidden="1"/>
    </xf>
    <xf numFmtId="0" fontId="33" fillId="8" borderId="13" xfId="1" applyNumberFormat="1" applyFont="1" applyFill="1" applyBorder="1" applyAlignment="1" applyProtection="1">
      <alignment horizontal="center" vertical="center"/>
      <protection hidden="1"/>
    </xf>
    <xf numFmtId="1" fontId="33" fillId="8" borderId="1" xfId="1" applyNumberFormat="1" applyFont="1" applyFill="1" applyBorder="1" applyAlignment="1" applyProtection="1">
      <alignment horizontal="center" vertical="center"/>
      <protection hidden="1"/>
    </xf>
    <xf numFmtId="0" fontId="33" fillId="0" borderId="0" xfId="1" applyFont="1" applyFill="1" applyBorder="1" applyAlignment="1" applyProtection="1">
      <alignment vertical="center"/>
      <protection hidden="1"/>
    </xf>
    <xf numFmtId="3" fontId="33" fillId="0" borderId="0" xfId="1" applyNumberFormat="1" applyFont="1" applyFill="1" applyBorder="1" applyAlignment="1" applyProtection="1">
      <alignment horizontal="right"/>
      <protection hidden="1"/>
    </xf>
    <xf numFmtId="177" fontId="33" fillId="0" borderId="0" xfId="1" applyNumberFormat="1" applyFont="1" applyFill="1" applyBorder="1" applyAlignment="1" applyProtection="1">
      <alignment horizontal="left"/>
      <protection hidden="1"/>
    </xf>
    <xf numFmtId="0" fontId="33" fillId="0" borderId="0" xfId="1" applyFont="1" applyBorder="1" applyAlignment="1" applyProtection="1">
      <alignment horizontal="center"/>
      <protection hidden="1"/>
    </xf>
    <xf numFmtId="4" fontId="33" fillId="8" borderId="1" xfId="1" applyNumberFormat="1" applyFont="1" applyFill="1" applyBorder="1" applyAlignment="1" applyProtection="1">
      <alignment horizontal="right" vertical="center" indent="1"/>
      <protection hidden="1"/>
    </xf>
    <xf numFmtId="0" fontId="33" fillId="0" borderId="0" xfId="17" applyNumberFormat="1" applyFont="1" applyFill="1" applyAlignment="1" applyProtection="1">
      <alignment horizontal="left" vertical="center" indent="1"/>
      <protection hidden="1"/>
    </xf>
    <xf numFmtId="0" fontId="33" fillId="0" borderId="0" xfId="1" applyFont="1" applyFill="1" applyBorder="1" applyAlignment="1" applyProtection="1">
      <alignment horizontal="center" vertical="center"/>
      <protection hidden="1"/>
    </xf>
    <xf numFmtId="1" fontId="33" fillId="8" borderId="1" xfId="1" applyNumberFormat="1" applyFont="1" applyFill="1" applyBorder="1" applyAlignment="1" applyProtection="1">
      <alignment horizontal="right" vertical="center" indent="1"/>
      <protection hidden="1"/>
    </xf>
    <xf numFmtId="0" fontId="33" fillId="0" borderId="0" xfId="1" applyFont="1" applyFill="1" applyBorder="1" applyAlignment="1" applyProtection="1">
      <alignment horizontal="left"/>
      <protection hidden="1"/>
    </xf>
    <xf numFmtId="2" fontId="33" fillId="8" borderId="1" xfId="1" applyNumberFormat="1" applyFont="1" applyFill="1" applyBorder="1" applyAlignment="1" applyProtection="1">
      <alignment horizontal="right" vertical="center" indent="1"/>
      <protection hidden="1"/>
    </xf>
    <xf numFmtId="10" fontId="33" fillId="0" borderId="0" xfId="1" applyNumberFormat="1" applyFont="1" applyFill="1" applyBorder="1" applyAlignment="1" applyProtection="1">
      <alignment horizontal="center" vertical="center"/>
      <protection hidden="1"/>
    </xf>
    <xf numFmtId="10" fontId="33" fillId="0" borderId="0" xfId="1" applyNumberFormat="1" applyFont="1" applyFill="1" applyBorder="1" applyAlignment="1" applyProtection="1">
      <alignment vertical="center"/>
      <protection hidden="1"/>
    </xf>
    <xf numFmtId="0" fontId="33" fillId="0" borderId="0" xfId="1" applyFont="1" applyFill="1" applyBorder="1" applyAlignment="1" applyProtection="1">
      <alignment horizontal="left" vertical="center" indent="1"/>
      <protection hidden="1"/>
    </xf>
    <xf numFmtId="0" fontId="33" fillId="0" borderId="0" xfId="1" applyFont="1" applyFill="1" applyBorder="1" applyAlignment="1" applyProtection="1">
      <alignment horizontal="right" vertical="center" wrapText="1"/>
      <protection hidden="1"/>
    </xf>
    <xf numFmtId="1" fontId="34" fillId="0" borderId="0" xfId="1" applyNumberFormat="1" applyFont="1" applyFill="1" applyBorder="1" applyAlignment="1" applyProtection="1">
      <alignment horizontal="center"/>
      <protection hidden="1"/>
    </xf>
    <xf numFmtId="0" fontId="33" fillId="0" borderId="0" xfId="1" applyFont="1" applyFill="1" applyBorder="1" applyAlignment="1" applyProtection="1">
      <alignment horizontal="center"/>
      <protection hidden="1"/>
    </xf>
    <xf numFmtId="0" fontId="34" fillId="0" borderId="0" xfId="1" applyFont="1" applyFill="1" applyBorder="1" applyAlignment="1" applyProtection="1">
      <alignment horizontal="left" vertical="center" wrapText="1"/>
      <protection hidden="1"/>
    </xf>
    <xf numFmtId="1" fontId="34" fillId="0" borderId="1" xfId="1" applyNumberFormat="1" applyFont="1" applyFill="1" applyBorder="1" applyAlignment="1" applyProtection="1">
      <alignment horizontal="center"/>
      <protection hidden="1"/>
    </xf>
    <xf numFmtId="0" fontId="33" fillId="0" borderId="0" xfId="1" applyFont="1" applyFill="1" applyBorder="1" applyAlignment="1" applyProtection="1">
      <alignment horizontal="left" vertical="center" wrapText="1"/>
      <protection hidden="1"/>
    </xf>
    <xf numFmtId="0" fontId="34" fillId="0" borderId="0" xfId="1" applyFont="1" applyFill="1" applyBorder="1" applyAlignment="1" applyProtection="1">
      <alignment horizontal="left" vertical="center"/>
      <protection hidden="1"/>
    </xf>
    <xf numFmtId="4" fontId="33" fillId="0" borderId="0" xfId="1" applyNumberFormat="1" applyFont="1" applyFill="1" applyBorder="1" applyAlignment="1" applyProtection="1">
      <alignment horizontal="right" vertical="center"/>
      <protection hidden="1"/>
    </xf>
    <xf numFmtId="4" fontId="34" fillId="0" borderId="0" xfId="1" applyNumberFormat="1" applyFont="1" applyFill="1" applyBorder="1" applyAlignment="1" applyProtection="1">
      <alignment horizontal="right" vertical="center"/>
      <protection hidden="1"/>
    </xf>
    <xf numFmtId="0" fontId="34" fillId="0" borderId="0" xfId="1" applyFont="1" applyFill="1" applyBorder="1" applyAlignment="1" applyProtection="1">
      <alignment horizontal="left" vertical="center" indent="1"/>
      <protection hidden="1"/>
    </xf>
    <xf numFmtId="0" fontId="33" fillId="0" borderId="0" xfId="1" applyNumberFormat="1" applyFont="1" applyAlignment="1" applyProtection="1">
      <protection hidden="1"/>
    </xf>
    <xf numFmtId="0" fontId="33" fillId="0" borderId="0" xfId="1" applyFont="1" applyAlignment="1" applyProtection="1">
      <alignment horizontal="center" vertical="center"/>
      <protection hidden="1"/>
    </xf>
    <xf numFmtId="178" fontId="33" fillId="0" borderId="0" xfId="1" applyNumberFormat="1" applyFont="1" applyBorder="1" applyAlignment="1" applyProtection="1">
      <alignment horizontal="right" indent="1"/>
      <protection hidden="1"/>
    </xf>
    <xf numFmtId="4" fontId="33" fillId="0" borderId="0" xfId="1" applyNumberFormat="1" applyFont="1" applyBorder="1" applyAlignment="1" applyProtection="1">
      <alignment horizontal="center"/>
      <protection hidden="1"/>
    </xf>
    <xf numFmtId="14" fontId="33" fillId="0" borderId="0" xfId="1" applyNumberFormat="1" applyFont="1" applyProtection="1">
      <protection hidden="1"/>
    </xf>
    <xf numFmtId="0" fontId="30" fillId="9" borderId="13" xfId="1" applyNumberFormat="1" applyFont="1" applyFill="1" applyBorder="1" applyAlignment="1" applyProtection="1">
      <alignment vertical="center"/>
      <protection hidden="1"/>
    </xf>
    <xf numFmtId="0" fontId="30" fillId="9" borderId="14" xfId="1" applyNumberFormat="1" applyFont="1" applyFill="1" applyBorder="1" applyAlignment="1" applyProtection="1">
      <alignment vertical="center"/>
      <protection hidden="1"/>
    </xf>
    <xf numFmtId="0" fontId="30" fillId="9" borderId="4" xfId="1" applyNumberFormat="1" applyFont="1" applyFill="1" applyBorder="1" applyAlignment="1" applyProtection="1">
      <alignment vertical="center"/>
      <protection hidden="1"/>
    </xf>
    <xf numFmtId="14" fontId="30" fillId="9" borderId="1" xfId="1" applyNumberFormat="1" applyFont="1" applyFill="1" applyBorder="1" applyAlignment="1" applyProtection="1">
      <alignment horizontal="center" vertical="center"/>
      <protection hidden="1"/>
    </xf>
    <xf numFmtId="14" fontId="30" fillId="9" borderId="1" xfId="1" applyNumberFormat="1" applyFont="1" applyFill="1" applyBorder="1" applyAlignment="1" applyProtection="1">
      <alignment horizontal="center" vertical="center" wrapText="1"/>
      <protection hidden="1"/>
    </xf>
    <xf numFmtId="167" fontId="21" fillId="3" borderId="1" xfId="6" applyNumberFormat="1" applyFont="1" applyFill="1" applyBorder="1" applyAlignment="1">
      <alignment vertical="center"/>
    </xf>
    <xf numFmtId="3" fontId="13" fillId="16" borderId="2" xfId="1" applyNumberFormat="1" applyFont="1" applyFill="1" applyBorder="1" applyAlignment="1">
      <alignment horizontal="right" vertical="center" wrapText="1"/>
    </xf>
    <xf numFmtId="3" fontId="5" fillId="16" borderId="2" xfId="1" applyNumberFormat="1" applyFont="1" applyFill="1" applyBorder="1" applyAlignment="1">
      <alignment horizontal="right" vertical="center"/>
    </xf>
    <xf numFmtId="3" fontId="13" fillId="16" borderId="11" xfId="1" applyNumberFormat="1" applyFont="1" applyFill="1" applyBorder="1" applyAlignment="1">
      <alignment horizontal="right" vertical="center" wrapText="1"/>
    </xf>
    <xf numFmtId="3" fontId="5" fillId="16" borderId="11" xfId="1" applyNumberFormat="1" applyFont="1" applyFill="1" applyBorder="1" applyAlignment="1">
      <alignment horizontal="right" vertical="center"/>
    </xf>
    <xf numFmtId="0" fontId="36" fillId="0" borderId="0" xfId="0" applyFont="1"/>
    <xf numFmtId="0" fontId="37" fillId="22" borderId="8" xfId="0" applyFont="1" applyFill="1" applyBorder="1" applyAlignment="1">
      <alignment horizontal="center"/>
    </xf>
    <xf numFmtId="0" fontId="37" fillId="22" borderId="3" xfId="0" applyFont="1" applyFill="1" applyBorder="1" applyAlignment="1">
      <alignment horizontal="center"/>
    </xf>
    <xf numFmtId="0" fontId="37" fillId="22" borderId="8" xfId="0" applyFont="1" applyFill="1" applyBorder="1" applyAlignment="1">
      <alignment horizontal="left"/>
    </xf>
    <xf numFmtId="179" fontId="38" fillId="23" borderId="8" xfId="0" applyNumberFormat="1" applyFont="1" applyFill="1" applyBorder="1"/>
    <xf numFmtId="179" fontId="38" fillId="23" borderId="3" xfId="0" applyNumberFormat="1" applyFont="1" applyFill="1" applyBorder="1"/>
    <xf numFmtId="179" fontId="38" fillId="24" borderId="8" xfId="0" applyNumberFormat="1" applyFont="1" applyFill="1" applyBorder="1"/>
    <xf numFmtId="179" fontId="38" fillId="24" borderId="3" xfId="0" applyNumberFormat="1" applyFont="1" applyFill="1" applyBorder="1"/>
    <xf numFmtId="179" fontId="38" fillId="23" borderId="13" xfId="0" applyNumberFormat="1" applyFont="1" applyFill="1" applyBorder="1"/>
    <xf numFmtId="179" fontId="38" fillId="23" borderId="1" xfId="0" applyNumberFormat="1" applyFont="1" applyFill="1" applyBorder="1"/>
    <xf numFmtId="167" fontId="9" fillId="9" borderId="13" xfId="6" applyNumberFormat="1" applyFont="1" applyFill="1" applyBorder="1" applyAlignment="1">
      <alignment horizontal="center" vertical="center"/>
    </xf>
    <xf numFmtId="167" fontId="9" fillId="9" borderId="14" xfId="6" applyNumberFormat="1" applyFont="1" applyFill="1" applyBorder="1" applyAlignment="1">
      <alignment horizontal="center" vertical="center"/>
    </xf>
    <xf numFmtId="167" fontId="9" fillId="9" borderId="4" xfId="6" applyNumberFormat="1" applyFont="1" applyFill="1" applyBorder="1" applyAlignment="1">
      <alignment horizontal="center" vertical="center"/>
    </xf>
    <xf numFmtId="167" fontId="9" fillId="9" borderId="10" xfId="6" applyNumberFormat="1" applyFont="1" applyFill="1" applyBorder="1" applyAlignment="1">
      <alignment horizontal="center" vertical="center"/>
    </xf>
    <xf numFmtId="167" fontId="9" fillId="9" borderId="12" xfId="6" applyNumberFormat="1" applyFont="1" applyFill="1" applyBorder="1" applyAlignment="1">
      <alignment horizontal="center" vertical="center"/>
    </xf>
    <xf numFmtId="167" fontId="16" fillId="0" borderId="0" xfId="6" applyNumberFormat="1" applyFont="1" applyAlignment="1">
      <alignment horizontal="center" vertical="center"/>
    </xf>
    <xf numFmtId="167" fontId="16" fillId="0" borderId="12" xfId="6" applyNumberFormat="1" applyFont="1" applyBorder="1" applyAlignment="1">
      <alignment horizontal="center" vertical="center"/>
    </xf>
    <xf numFmtId="167" fontId="16" fillId="0" borderId="15" xfId="6" applyNumberFormat="1" applyFont="1" applyBorder="1" applyAlignment="1">
      <alignment horizontal="center" vertical="center"/>
    </xf>
    <xf numFmtId="167" fontId="16" fillId="0" borderId="6" xfId="6" applyNumberFormat="1" applyFont="1" applyBorder="1" applyAlignment="1">
      <alignment horizontal="center" vertical="center"/>
    </xf>
    <xf numFmtId="167" fontId="16" fillId="0" borderId="7" xfId="6" applyNumberFormat="1" applyFont="1" applyBorder="1" applyAlignment="1">
      <alignment horizontal="center" vertical="center"/>
    </xf>
    <xf numFmtId="167" fontId="5" fillId="0" borderId="13" xfId="6" applyNumberFormat="1" applyFont="1" applyBorder="1" applyAlignment="1">
      <alignment horizontal="left"/>
    </xf>
    <xf numFmtId="167" fontId="5" fillId="0" borderId="4" xfId="6" applyNumberFormat="1" applyFont="1" applyBorder="1" applyAlignment="1">
      <alignment horizontal="left"/>
    </xf>
    <xf numFmtId="167" fontId="9" fillId="9" borderId="9" xfId="6" applyNumberFormat="1" applyFont="1" applyFill="1" applyBorder="1" applyAlignment="1">
      <alignment horizontal="center" vertical="center"/>
    </xf>
    <xf numFmtId="167" fontId="9" fillId="9" borderId="6" xfId="6" applyNumberFormat="1" applyFont="1" applyFill="1" applyBorder="1" applyAlignment="1">
      <alignment horizontal="center" vertical="center"/>
    </xf>
    <xf numFmtId="167" fontId="5" fillId="0" borderId="1" xfId="6" applyNumberFormat="1" applyFont="1" applyBorder="1" applyAlignment="1">
      <alignment horizontal="left"/>
    </xf>
    <xf numFmtId="167" fontId="5" fillId="0" borderId="1" xfId="6" quotePrefix="1" applyNumberFormat="1" applyFont="1" applyBorder="1" applyAlignment="1">
      <alignment horizontal="left"/>
    </xf>
    <xf numFmtId="167" fontId="4" fillId="0" borderId="1" xfId="6" quotePrefix="1" applyNumberFormat="1" applyFont="1" applyBorder="1" applyAlignment="1">
      <alignment horizontal="left"/>
    </xf>
    <xf numFmtId="0" fontId="8" fillId="9" borderId="13" xfId="1" applyFont="1" applyFill="1" applyBorder="1" applyAlignment="1">
      <alignment horizontal="left" vertical="center" wrapText="1"/>
    </xf>
    <xf numFmtId="0" fontId="8" fillId="9" borderId="14" xfId="1" applyFont="1" applyFill="1" applyBorder="1" applyAlignment="1">
      <alignment horizontal="left" vertical="center" wrapText="1"/>
    </xf>
    <xf numFmtId="0" fontId="8" fillId="9" borderId="4" xfId="1" applyFont="1" applyFill="1" applyBorder="1" applyAlignment="1">
      <alignment horizontal="left" vertical="center" wrapText="1"/>
    </xf>
    <xf numFmtId="0" fontId="8" fillId="9" borderId="13" xfId="0" applyFont="1" applyFill="1" applyBorder="1" applyAlignment="1">
      <alignment horizontal="center" vertical="center"/>
    </xf>
    <xf numFmtId="0" fontId="23" fillId="9" borderId="14" xfId="0" applyFont="1" applyFill="1" applyBorder="1" applyAlignment="1">
      <alignment horizontal="center" vertical="center"/>
    </xf>
    <xf numFmtId="0" fontId="23" fillId="9" borderId="4" xfId="0" applyFont="1" applyFill="1" applyBorder="1" applyAlignment="1">
      <alignment horizontal="center" vertical="center"/>
    </xf>
  </cellXfs>
  <cellStyles count="18">
    <cellStyle name="Accent3" xfId="10" builtinId="37"/>
    <cellStyle name="Accent4" xfId="11" builtinId="41"/>
    <cellStyle name="Accent5" xfId="12" builtinId="45"/>
    <cellStyle name="Euro" xfId="14"/>
    <cellStyle name="Lien hypertexte" xfId="9" builtinId="8"/>
    <cellStyle name="Lien hypertexte 2" xfId="16"/>
    <cellStyle name="Milliers" xfId="6" builtinId="3"/>
    <cellStyle name="Milliers 2" xfId="15"/>
    <cellStyle name="Milliers 3" xfId="17"/>
    <cellStyle name="Monétaire" xfId="13" builtinId="4"/>
    <cellStyle name="Monétaire 2" xfId="5"/>
    <cellStyle name="Normal" xfId="0" builtinId="0"/>
    <cellStyle name="Normal 2" xfId="1"/>
    <cellStyle name="Normal 3" xfId="3"/>
    <cellStyle name="Normal 4" xfId="4"/>
    <cellStyle name="Normal 5" xfId="8"/>
    <cellStyle name="Pourcentage" xfId="7" builtinId="5"/>
    <cellStyle name="Pourcentage 2" xfId="2"/>
  </cellStyles>
  <dxfs count="3">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colors>
    <mruColors>
      <color rgb="FF00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1'!$A$3</c:f>
          <c:strCache>
            <c:ptCount val="1"/>
            <c:pt idx="0">
              <c:v>Budget de trésorerie année 1</c:v>
            </c:pt>
          </c:strCache>
        </c:strRef>
      </c:tx>
      <c:overlay val="0"/>
    </c:title>
    <c:autoTitleDeleted val="0"/>
    <c:plotArea>
      <c:layout/>
      <c:barChart>
        <c:barDir val="col"/>
        <c:grouping val="clustered"/>
        <c:varyColors val="0"/>
        <c:ser>
          <c:idx val="0"/>
          <c:order val="0"/>
          <c:tx>
            <c:v>Encaissements</c:v>
          </c:tx>
          <c:invertIfNegative val="0"/>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1'!$C$18:$N$18</c:f>
              <c:numCache>
                <c:formatCode>_-* #\ ##0\ _€_-;\-* #\ ##0\ _€_-;_-* "-"??\ _€_-;_-@_-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D60-480A-B1CC-9E80B2EF1822}"/>
            </c:ext>
          </c:extLst>
        </c:ser>
        <c:ser>
          <c:idx val="1"/>
          <c:order val="1"/>
          <c:tx>
            <c:v>Décaissemets</c:v>
          </c:tx>
          <c:invertIfNegative val="0"/>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1'!$C$34:$N$34</c:f>
              <c:numCache>
                <c:formatCode>_-* #\ ##0\ _€_-;\-* #\ ##0\ _€_-;_-* "-"??\ _€_-;_-@_-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D60-480A-B1CC-9E80B2EF1822}"/>
            </c:ext>
          </c:extLst>
        </c:ser>
        <c:dLbls>
          <c:showLegendKey val="0"/>
          <c:showVal val="0"/>
          <c:showCatName val="0"/>
          <c:showSerName val="0"/>
          <c:showPercent val="0"/>
          <c:showBubbleSize val="0"/>
        </c:dLbls>
        <c:gapWidth val="150"/>
        <c:axId val="82111488"/>
        <c:axId val="82510592"/>
      </c:barChart>
      <c:lineChart>
        <c:grouping val="standard"/>
        <c:varyColors val="0"/>
        <c:ser>
          <c:idx val="2"/>
          <c:order val="2"/>
          <c:tx>
            <c:v>Solde de trésorie</c:v>
          </c:tx>
          <c:cat>
            <c:strRef>
              <c:f>'Trésorerie année 1'!$C$4:$N$4</c:f>
              <c:strCache>
                <c:ptCount val="12"/>
                <c:pt idx="0">
                  <c:v>janv-16</c:v>
                </c:pt>
                <c:pt idx="1">
                  <c:v>févr-16</c:v>
                </c:pt>
                <c:pt idx="2">
                  <c:v>mars-16</c:v>
                </c:pt>
                <c:pt idx="3">
                  <c:v>avr-16</c:v>
                </c:pt>
                <c:pt idx="4">
                  <c:v>mai-16</c:v>
                </c:pt>
                <c:pt idx="5">
                  <c:v>juin-16</c:v>
                </c:pt>
                <c:pt idx="6">
                  <c:v>juil-16</c:v>
                </c:pt>
                <c:pt idx="7">
                  <c:v>août-16</c:v>
                </c:pt>
                <c:pt idx="8">
                  <c:v>sept-16</c:v>
                </c:pt>
                <c:pt idx="9">
                  <c:v>oct-16</c:v>
                </c:pt>
                <c:pt idx="10">
                  <c:v>nov-16</c:v>
                </c:pt>
                <c:pt idx="11">
                  <c:v>déc-16</c:v>
                </c:pt>
              </c:strCache>
            </c:strRef>
          </c:cat>
          <c:val>
            <c:numRef>
              <c:f>'Trésorerie année 1'!$C$35:$N$35</c:f>
              <c:numCache>
                <c:formatCode>_-* #\ ##0\ _€_-;\-* #\ ##0\ _€_-;_-* "-"??\ _€_-;_-@_-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D60-480A-B1CC-9E80B2EF1822}"/>
            </c:ext>
          </c:extLst>
        </c:ser>
        <c:dLbls>
          <c:showLegendKey val="0"/>
          <c:showVal val="0"/>
          <c:showCatName val="0"/>
          <c:showSerName val="0"/>
          <c:showPercent val="0"/>
          <c:showBubbleSize val="0"/>
        </c:dLbls>
        <c:marker val="1"/>
        <c:smooth val="0"/>
        <c:axId val="82111488"/>
        <c:axId val="82510592"/>
      </c:lineChart>
      <c:catAx>
        <c:axId val="82111488"/>
        <c:scaling>
          <c:orientation val="minMax"/>
        </c:scaling>
        <c:delete val="0"/>
        <c:axPos val="b"/>
        <c:numFmt formatCode="General" sourceLinked="0"/>
        <c:majorTickMark val="none"/>
        <c:minorTickMark val="none"/>
        <c:tickLblPos val="nextTo"/>
        <c:crossAx val="82510592"/>
        <c:crosses val="autoZero"/>
        <c:auto val="1"/>
        <c:lblAlgn val="ctr"/>
        <c:lblOffset val="100"/>
        <c:noMultiLvlLbl val="0"/>
      </c:catAx>
      <c:valAx>
        <c:axId val="82510592"/>
        <c:scaling>
          <c:orientation val="minMax"/>
        </c:scaling>
        <c:delete val="0"/>
        <c:axPos val="l"/>
        <c:majorGridlines/>
        <c:numFmt formatCode="_-* #\ ##0\ _€_-;\-* #\ ##0\ _€_-;_-* &quot;-&quot;??\ _€_-;_-@_-" sourceLinked="1"/>
        <c:majorTickMark val="none"/>
        <c:minorTickMark val="none"/>
        <c:tickLblPos val="nextTo"/>
        <c:crossAx val="82111488"/>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2'!$A$3</c:f>
          <c:strCache>
            <c:ptCount val="1"/>
            <c:pt idx="0">
              <c:v>Budget de trésorerie année 2</c:v>
            </c:pt>
          </c:strCache>
        </c:strRef>
      </c:tx>
      <c:overlay val="0"/>
    </c:title>
    <c:autoTitleDeleted val="0"/>
    <c:plotArea>
      <c:layout/>
      <c:barChart>
        <c:barDir val="col"/>
        <c:grouping val="clustered"/>
        <c:varyColors val="0"/>
        <c:ser>
          <c:idx val="0"/>
          <c:order val="0"/>
          <c:tx>
            <c:v>Encaissements</c:v>
          </c:tx>
          <c:invertIfNegative val="0"/>
          <c:cat>
            <c:strRef>
              <c:f>'Trésorerie année 2'!$B$4:$L$4</c:f>
              <c:strCache>
                <c:ptCount val="11"/>
                <c:pt idx="0">
                  <c:v>janv-17</c:v>
                </c:pt>
                <c:pt idx="1">
                  <c:v>févr-17</c:v>
                </c:pt>
                <c:pt idx="2">
                  <c:v>mars-17</c:v>
                </c:pt>
                <c:pt idx="3">
                  <c:v>avr-17</c:v>
                </c:pt>
                <c:pt idx="4">
                  <c:v>mai-17</c:v>
                </c:pt>
                <c:pt idx="5">
                  <c:v>juin-17</c:v>
                </c:pt>
                <c:pt idx="6">
                  <c:v>juil-17</c:v>
                </c:pt>
                <c:pt idx="7">
                  <c:v>août-17</c:v>
                </c:pt>
                <c:pt idx="8">
                  <c:v>sept-17</c:v>
                </c:pt>
                <c:pt idx="9">
                  <c:v>oct-17</c:v>
                </c:pt>
                <c:pt idx="10">
                  <c:v>nov-17</c:v>
                </c:pt>
              </c:strCache>
            </c:strRef>
          </c:cat>
          <c:val>
            <c:numRef>
              <c:f>'Trésorerie année 2'!$B$18:$L$18</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A62-445E-BCAD-AC334805E123}"/>
            </c:ext>
          </c:extLst>
        </c:ser>
        <c:ser>
          <c:idx val="1"/>
          <c:order val="1"/>
          <c:tx>
            <c:v>Décaissemets</c:v>
          </c:tx>
          <c:invertIfNegative val="0"/>
          <c:cat>
            <c:strRef>
              <c:f>'Trésorerie année 2'!$B$4:$L$4</c:f>
              <c:strCache>
                <c:ptCount val="11"/>
                <c:pt idx="0">
                  <c:v>janv-17</c:v>
                </c:pt>
                <c:pt idx="1">
                  <c:v>févr-17</c:v>
                </c:pt>
                <c:pt idx="2">
                  <c:v>mars-17</c:v>
                </c:pt>
                <c:pt idx="3">
                  <c:v>avr-17</c:v>
                </c:pt>
                <c:pt idx="4">
                  <c:v>mai-17</c:v>
                </c:pt>
                <c:pt idx="5">
                  <c:v>juin-17</c:v>
                </c:pt>
                <c:pt idx="6">
                  <c:v>juil-17</c:v>
                </c:pt>
                <c:pt idx="7">
                  <c:v>août-17</c:v>
                </c:pt>
                <c:pt idx="8">
                  <c:v>sept-17</c:v>
                </c:pt>
                <c:pt idx="9">
                  <c:v>oct-17</c:v>
                </c:pt>
                <c:pt idx="10">
                  <c:v>nov-17</c:v>
                </c:pt>
              </c:strCache>
            </c:strRef>
          </c:cat>
          <c:val>
            <c:numRef>
              <c:f>'Trésorerie année 1'!$B$34:$L$34</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A62-445E-BCAD-AC334805E123}"/>
            </c:ext>
          </c:extLst>
        </c:ser>
        <c:dLbls>
          <c:showLegendKey val="0"/>
          <c:showVal val="0"/>
          <c:showCatName val="0"/>
          <c:showSerName val="0"/>
          <c:showPercent val="0"/>
          <c:showBubbleSize val="0"/>
        </c:dLbls>
        <c:gapWidth val="150"/>
        <c:axId val="100427648"/>
        <c:axId val="101202560"/>
      </c:barChart>
      <c:lineChart>
        <c:grouping val="standard"/>
        <c:varyColors val="0"/>
        <c:ser>
          <c:idx val="2"/>
          <c:order val="2"/>
          <c:tx>
            <c:v>Solde de trésorie</c:v>
          </c:tx>
          <c:cat>
            <c:strRef>
              <c:f>'Trésorerie année 2'!$C$4:$N$4</c:f>
              <c:strCache>
                <c:ptCount val="12"/>
                <c:pt idx="0">
                  <c:v>févr-17</c:v>
                </c:pt>
                <c:pt idx="1">
                  <c:v>mars-17</c:v>
                </c:pt>
                <c:pt idx="2">
                  <c:v>avr-17</c:v>
                </c:pt>
                <c:pt idx="3">
                  <c:v>mai-17</c:v>
                </c:pt>
                <c:pt idx="4">
                  <c:v>juin-17</c:v>
                </c:pt>
                <c:pt idx="5">
                  <c:v>juil-17</c:v>
                </c:pt>
                <c:pt idx="6">
                  <c:v>août-17</c:v>
                </c:pt>
                <c:pt idx="7">
                  <c:v>sept-17</c:v>
                </c:pt>
                <c:pt idx="8">
                  <c:v>oct-17</c:v>
                </c:pt>
                <c:pt idx="9">
                  <c:v>nov-17</c:v>
                </c:pt>
                <c:pt idx="10">
                  <c:v>déc-17</c:v>
                </c:pt>
                <c:pt idx="11">
                  <c:v>Bilan</c:v>
                </c:pt>
              </c:strCache>
            </c:strRef>
          </c:cat>
          <c:val>
            <c:numRef>
              <c:f>'Trésorerie année 2'!$B$35:$L$35</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A62-445E-BCAD-AC334805E123}"/>
            </c:ext>
          </c:extLst>
        </c:ser>
        <c:dLbls>
          <c:showLegendKey val="0"/>
          <c:showVal val="0"/>
          <c:showCatName val="0"/>
          <c:showSerName val="0"/>
          <c:showPercent val="0"/>
          <c:showBubbleSize val="0"/>
        </c:dLbls>
        <c:marker val="1"/>
        <c:smooth val="0"/>
        <c:axId val="100427648"/>
        <c:axId val="101202560"/>
      </c:lineChart>
      <c:catAx>
        <c:axId val="100427648"/>
        <c:scaling>
          <c:orientation val="minMax"/>
        </c:scaling>
        <c:delete val="0"/>
        <c:axPos val="b"/>
        <c:numFmt formatCode="General" sourceLinked="0"/>
        <c:majorTickMark val="none"/>
        <c:minorTickMark val="none"/>
        <c:tickLblPos val="nextTo"/>
        <c:crossAx val="101202560"/>
        <c:crosses val="autoZero"/>
        <c:auto val="1"/>
        <c:lblAlgn val="ctr"/>
        <c:lblOffset val="100"/>
        <c:noMultiLvlLbl val="0"/>
      </c:catAx>
      <c:valAx>
        <c:axId val="101202560"/>
        <c:scaling>
          <c:orientation val="minMax"/>
        </c:scaling>
        <c:delete val="0"/>
        <c:axPos val="l"/>
        <c:majorGridlines/>
        <c:numFmt formatCode="_-* #\ ##0\ _€_-;\-* #\ ##0\ _€_-;_-* &quot;-&quot;??\ _€_-;_-@_-" sourceLinked="1"/>
        <c:majorTickMark val="none"/>
        <c:minorTickMark val="none"/>
        <c:tickLblPos val="nextTo"/>
        <c:crossAx val="100427648"/>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'Trésorerie année 3'!$A$3</c:f>
          <c:strCache>
            <c:ptCount val="1"/>
            <c:pt idx="0">
              <c:v>Budget de trésorerie année 2</c:v>
            </c:pt>
          </c:strCache>
        </c:strRef>
      </c:tx>
      <c:overlay val="0"/>
    </c:title>
    <c:autoTitleDeleted val="0"/>
    <c:plotArea>
      <c:layout/>
      <c:barChart>
        <c:barDir val="col"/>
        <c:grouping val="clustered"/>
        <c:varyColors val="0"/>
        <c:ser>
          <c:idx val="0"/>
          <c:order val="0"/>
          <c:tx>
            <c:v>Encaissements</c:v>
          </c:tx>
          <c:invertIfNegative val="0"/>
          <c:cat>
            <c:strRef>
              <c:f>'Trésorerie année 3'!$B$4:$L$4</c:f>
              <c:strCache>
                <c:ptCount val="11"/>
                <c:pt idx="0">
                  <c:v>janv-18</c:v>
                </c:pt>
                <c:pt idx="1">
                  <c:v>févr-18</c:v>
                </c:pt>
                <c:pt idx="2">
                  <c:v>mars-18</c:v>
                </c:pt>
                <c:pt idx="3">
                  <c:v>avr-18</c:v>
                </c:pt>
                <c:pt idx="4">
                  <c:v>mai-18</c:v>
                </c:pt>
                <c:pt idx="5">
                  <c:v>juin-18</c:v>
                </c:pt>
                <c:pt idx="6">
                  <c:v>juil-18</c:v>
                </c:pt>
                <c:pt idx="7">
                  <c:v>août-18</c:v>
                </c:pt>
                <c:pt idx="8">
                  <c:v>sept-18</c:v>
                </c:pt>
                <c:pt idx="9">
                  <c:v>oct-18</c:v>
                </c:pt>
                <c:pt idx="10">
                  <c:v>nov-18</c:v>
                </c:pt>
              </c:strCache>
            </c:strRef>
          </c:cat>
          <c:val>
            <c:numRef>
              <c:f>'Trésorerie année 3'!$B$18:$L$18</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9D1-48D4-B96E-B249CCA4EB01}"/>
            </c:ext>
          </c:extLst>
        </c:ser>
        <c:ser>
          <c:idx val="1"/>
          <c:order val="1"/>
          <c:tx>
            <c:v>Décaissemets</c:v>
          </c:tx>
          <c:invertIfNegative val="0"/>
          <c:cat>
            <c:strRef>
              <c:f>'Trésorerie année 3'!$B$4:$L$4</c:f>
              <c:strCache>
                <c:ptCount val="11"/>
                <c:pt idx="0">
                  <c:v>janv-18</c:v>
                </c:pt>
                <c:pt idx="1">
                  <c:v>févr-18</c:v>
                </c:pt>
                <c:pt idx="2">
                  <c:v>mars-18</c:v>
                </c:pt>
                <c:pt idx="3">
                  <c:v>avr-18</c:v>
                </c:pt>
                <c:pt idx="4">
                  <c:v>mai-18</c:v>
                </c:pt>
                <c:pt idx="5">
                  <c:v>juin-18</c:v>
                </c:pt>
                <c:pt idx="6">
                  <c:v>juil-18</c:v>
                </c:pt>
                <c:pt idx="7">
                  <c:v>août-18</c:v>
                </c:pt>
                <c:pt idx="8">
                  <c:v>sept-18</c:v>
                </c:pt>
                <c:pt idx="9">
                  <c:v>oct-18</c:v>
                </c:pt>
                <c:pt idx="10">
                  <c:v>nov-18</c:v>
                </c:pt>
              </c:strCache>
            </c:strRef>
          </c:cat>
          <c:val>
            <c:numRef>
              <c:f>'Trésorerie année 3'!$B$34:$L$34</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9D1-48D4-B96E-B249CCA4EB01}"/>
            </c:ext>
          </c:extLst>
        </c:ser>
        <c:dLbls>
          <c:showLegendKey val="0"/>
          <c:showVal val="0"/>
          <c:showCatName val="0"/>
          <c:showSerName val="0"/>
          <c:showPercent val="0"/>
          <c:showBubbleSize val="0"/>
        </c:dLbls>
        <c:gapWidth val="150"/>
        <c:axId val="81516032"/>
        <c:axId val="81517568"/>
      </c:barChart>
      <c:lineChart>
        <c:grouping val="standard"/>
        <c:varyColors val="0"/>
        <c:ser>
          <c:idx val="2"/>
          <c:order val="2"/>
          <c:tx>
            <c:v>Solde de trésorie</c:v>
          </c:tx>
          <c:cat>
            <c:strRef>
              <c:f>'Trésorerie année 3'!$C$4:$N$4</c:f>
              <c:strCache>
                <c:ptCount val="12"/>
                <c:pt idx="0">
                  <c:v>févr-18</c:v>
                </c:pt>
                <c:pt idx="1">
                  <c:v>mars-18</c:v>
                </c:pt>
                <c:pt idx="2">
                  <c:v>avr-18</c:v>
                </c:pt>
                <c:pt idx="3">
                  <c:v>mai-18</c:v>
                </c:pt>
                <c:pt idx="4">
                  <c:v>juin-18</c:v>
                </c:pt>
                <c:pt idx="5">
                  <c:v>juil-18</c:v>
                </c:pt>
                <c:pt idx="6">
                  <c:v>août-18</c:v>
                </c:pt>
                <c:pt idx="7">
                  <c:v>sept-18</c:v>
                </c:pt>
                <c:pt idx="8">
                  <c:v>oct-18</c:v>
                </c:pt>
                <c:pt idx="9">
                  <c:v>nov-18</c:v>
                </c:pt>
                <c:pt idx="10">
                  <c:v>déc-18</c:v>
                </c:pt>
                <c:pt idx="11">
                  <c:v>Bilan</c:v>
                </c:pt>
              </c:strCache>
            </c:strRef>
          </c:cat>
          <c:val>
            <c:numRef>
              <c:f>'Trésorerie année 3'!$B$35:$L$35</c:f>
              <c:numCache>
                <c:formatCode>_-* #\ ##0\ _€_-;\-* #\ ##0\ _€_-;_-* "-"??\ _€_-;_-@_-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9D1-48D4-B96E-B249CCA4EB01}"/>
            </c:ext>
          </c:extLst>
        </c:ser>
        <c:dLbls>
          <c:showLegendKey val="0"/>
          <c:showVal val="0"/>
          <c:showCatName val="0"/>
          <c:showSerName val="0"/>
          <c:showPercent val="0"/>
          <c:showBubbleSize val="0"/>
        </c:dLbls>
        <c:marker val="1"/>
        <c:smooth val="0"/>
        <c:axId val="81516032"/>
        <c:axId val="81517568"/>
      </c:lineChart>
      <c:catAx>
        <c:axId val="81516032"/>
        <c:scaling>
          <c:orientation val="minMax"/>
        </c:scaling>
        <c:delete val="0"/>
        <c:axPos val="b"/>
        <c:numFmt formatCode="General" sourceLinked="0"/>
        <c:majorTickMark val="none"/>
        <c:minorTickMark val="none"/>
        <c:tickLblPos val="nextTo"/>
        <c:crossAx val="81517568"/>
        <c:crosses val="autoZero"/>
        <c:auto val="1"/>
        <c:lblAlgn val="ctr"/>
        <c:lblOffset val="100"/>
        <c:noMultiLvlLbl val="0"/>
      </c:catAx>
      <c:valAx>
        <c:axId val="81517568"/>
        <c:scaling>
          <c:orientation val="minMax"/>
        </c:scaling>
        <c:delete val="0"/>
        <c:axPos val="l"/>
        <c:majorGridlines/>
        <c:numFmt formatCode="_-* #\ ##0\ _€_-;\-* #\ ##0\ _€_-;_-* &quot;-&quot;??\ _€_-;_-@_-" sourceLinked="1"/>
        <c:majorTickMark val="none"/>
        <c:minorTickMark val="none"/>
        <c:tickLblPos val="nextTo"/>
        <c:crossAx val="81516032"/>
        <c:crosses val="autoZero"/>
        <c:crossBetween val="between"/>
      </c:valAx>
    </c:plotArea>
    <c:legend>
      <c:legendPos val="r"/>
      <c:overlay val="0"/>
    </c:legend>
    <c:plotVisOnly val="1"/>
    <c:dispBlanksAs val="gap"/>
    <c:showDLblsOverMax val="0"/>
  </c:chart>
  <c:txPr>
    <a:bodyPr/>
    <a:lstStyle/>
    <a:p>
      <a:pPr>
        <a:defRPr>
          <a:latin typeface="Times New Roman" pitchFamily="18" charset="0"/>
          <a:cs typeface="Times New Roman" pitchFamily="18" charset="0"/>
        </a:defRPr>
      </a:pPr>
      <a:endParaRPr lang="fr-FR"/>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67"/>
          <c:h val="0.78292257665034104"/>
        </c:manualLayout>
      </c:layout>
      <c:pie3DChart>
        <c:varyColors val="1"/>
        <c:ser>
          <c:idx val="0"/>
          <c:order val="0"/>
          <c:dPt>
            <c:idx val="4"/>
            <c:bubble3D val="0"/>
            <c:explosion val="53"/>
            <c:extLst>
              <c:ext xmlns:c16="http://schemas.microsoft.com/office/drawing/2014/chart" uri="{C3380CC4-5D6E-409C-BE32-E72D297353CC}">
                <c16:uniqueId val="{00000000-990E-4A76-95E1-AB887B96240B}"/>
              </c:ext>
            </c:extLst>
          </c:dPt>
          <c:dLbls>
            <c:dLbl>
              <c:idx val="0"/>
              <c:layout>
                <c:manualLayout>
                  <c:x val="-1.8518518518518549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90E-4A76-95E1-AB887B96240B}"/>
                </c:ext>
              </c:extLst>
            </c:dLbl>
            <c:dLbl>
              <c:idx val="1"/>
              <c:layout>
                <c:manualLayout>
                  <c:x val="2.4074074074074209E-2"/>
                  <c:y val="-6.9333275100661465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990E-4A76-95E1-AB887B96240B}"/>
                </c:ext>
              </c:extLst>
            </c:dLbl>
            <c:dLbl>
              <c:idx val="2"/>
              <c:layout>
                <c:manualLayout>
                  <c:x val="4.0740740740740813E-2"/>
                  <c:y val="3.7333301977279347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990E-4A76-95E1-AB887B96240B}"/>
                </c:ext>
              </c:extLst>
            </c:dLbl>
            <c:dLbl>
              <c:idx val="3"/>
              <c:layout>
                <c:manualLayout>
                  <c:x val="-8.9823563721201771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990E-4A76-95E1-AB887B96240B}"/>
                </c:ext>
              </c:extLst>
            </c:dLbl>
            <c:numFmt formatCode="0.00%" sourceLinked="0"/>
            <c:spPr>
              <a:noFill/>
              <a:ln>
                <a:noFill/>
              </a:ln>
              <a:effectLst/>
            </c:spPr>
            <c:txPr>
              <a:bodyPr/>
              <a:lstStyle/>
              <a:p>
                <a:pPr>
                  <a:defRPr>
                    <a:latin typeface="Times New Roman" pitchFamily="18" charset="0"/>
                    <a:cs typeface="Times New Roman" pitchFamily="18" charset="0"/>
                  </a:defRPr>
                </a:pPr>
                <a:endParaRPr lang="fr-FR"/>
              </a:p>
            </c:tx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Financement'!$C$2:$C$6</c:f>
              <c:numCache>
                <c:formatCode>_-* #\ ##0.00\ [$€-40C]_-;\-* #\ ##0.00\ [$€-40C]_-;_-* "-"??\ [$€-40C]_-;_-@_-</c:formatCode>
                <c:ptCount val="5"/>
                <c:pt idx="0">
                  <c:v>0</c:v>
                </c:pt>
                <c:pt idx="1">
                  <c:v>0</c:v>
                </c:pt>
                <c:pt idx="2">
                  <c:v>0</c:v>
                </c:pt>
                <c:pt idx="3">
                  <c:v>0</c:v>
                </c:pt>
                <c:pt idx="4">
                  <c:v>0</c:v>
                </c:pt>
              </c:numCache>
            </c:numRef>
          </c:val>
          <c:extLst>
            <c:ext xmlns:c16="http://schemas.microsoft.com/office/drawing/2014/chart" uri="{C3380CC4-5D6E-409C-BE32-E72D297353CC}">
              <c16:uniqueId val="{00000005-990E-4A76-95E1-AB887B96240B}"/>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txPr>
        <a:bodyPr/>
        <a:lstStyle/>
        <a:p>
          <a:pPr>
            <a:defRPr>
              <a:solidFill>
                <a:schemeClr val="dk1"/>
              </a:solidFill>
              <a:latin typeface="Times New Roman" pitchFamily="18" charset="0"/>
              <a:ea typeface="+mn-ea"/>
              <a:cs typeface="Times New Roman" pitchFamily="18" charset="0"/>
            </a:defRPr>
          </a:pPr>
          <a:endParaRPr lang="fr-FR"/>
        </a:p>
      </c:tx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fr-FR"/>
    </a:p>
  </c:txPr>
  <c:printSettings>
    <c:headerFooter>
      <c:oddHeader>&amp;C&amp;"Calibri,Normal"&amp;10REPARTITION DU FINANCEMENT</c:oddHeader>
    </c:headerFooter>
    <c:pageMargins b="0.74803149606300201" l="0.70866141732284482" r="0.70866141732284482" t="0.74803149606300201" header="0.31496062992126794" footer="0.3149606299212679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67"/>
          <c:h val="0.78292257665034104"/>
        </c:manualLayout>
      </c:layout>
      <c:pie3DChart>
        <c:varyColors val="1"/>
        <c:ser>
          <c:idx val="0"/>
          <c:order val="0"/>
          <c:dPt>
            <c:idx val="4"/>
            <c:bubble3D val="0"/>
            <c:explosion val="53"/>
            <c:extLst>
              <c:ext xmlns:c16="http://schemas.microsoft.com/office/drawing/2014/chart" uri="{C3380CC4-5D6E-409C-BE32-E72D297353CC}">
                <c16:uniqueId val="{00000000-82F5-49D2-B0F6-B05588A63081}"/>
              </c:ext>
            </c:extLst>
          </c:dPt>
          <c:dLbls>
            <c:dLbl>
              <c:idx val="0"/>
              <c:layout>
                <c:manualLayout>
                  <c:x val="-1.8518518518518549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2F5-49D2-B0F6-B05588A63081}"/>
                </c:ext>
              </c:extLst>
            </c:dLbl>
            <c:dLbl>
              <c:idx val="1"/>
              <c:layout>
                <c:manualLayout>
                  <c:x val="2.4074074074074209E-2"/>
                  <c:y val="-6.9333275100661465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2F5-49D2-B0F6-B05588A63081}"/>
                </c:ext>
              </c:extLst>
            </c:dLbl>
            <c:dLbl>
              <c:idx val="2"/>
              <c:layout>
                <c:manualLayout>
                  <c:x val="4.0740740740740813E-2"/>
                  <c:y val="3.7333301977279347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2F5-49D2-B0F6-B05588A63081}"/>
                </c:ext>
              </c:extLst>
            </c:dLbl>
            <c:dLbl>
              <c:idx val="3"/>
              <c:layout>
                <c:manualLayout>
                  <c:x val="-8.9823563721201771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82F5-49D2-B0F6-B05588A63081}"/>
                </c:ext>
              </c:extLst>
            </c:dLbl>
            <c:numFmt formatCode="0.00%" sourceLinked="0"/>
            <c:spPr>
              <a:noFill/>
              <a:ln>
                <a:noFill/>
              </a:ln>
              <a:effectLst/>
            </c:sp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Financement'!$D$2:$D$6</c:f>
              <c:numCache>
                <c:formatCode>_-* #\ ##0.00\ [$€-40C]_-;\-* #\ ##0.00\ [$€-40C]_-;_-* "-"??\ [$€-40C]_-;_-@_-</c:formatCode>
                <c:ptCount val="5"/>
                <c:pt idx="0">
                  <c:v>0</c:v>
                </c:pt>
                <c:pt idx="1">
                  <c:v>0</c:v>
                </c:pt>
                <c:pt idx="2">
                  <c:v>0</c:v>
                </c:pt>
                <c:pt idx="3">
                  <c:v>0</c:v>
                </c:pt>
                <c:pt idx="4">
                  <c:v>0</c:v>
                </c:pt>
              </c:numCache>
            </c:numRef>
          </c:val>
          <c:extLst>
            <c:ext xmlns:c16="http://schemas.microsoft.com/office/drawing/2014/chart" uri="{C3380CC4-5D6E-409C-BE32-E72D297353CC}">
              <c16:uniqueId val="{00000005-82F5-49D2-B0F6-B05588A63081}"/>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txPr>
        <a:bodyPr/>
        <a:lstStyle/>
        <a:p>
          <a:pPr>
            <a:defRPr>
              <a:solidFill>
                <a:schemeClr val="dk1"/>
              </a:solidFill>
              <a:latin typeface="Times New Roman" pitchFamily="18" charset="0"/>
              <a:ea typeface="+mn-ea"/>
              <a:cs typeface="Times New Roman" pitchFamily="18" charset="0"/>
            </a:defRPr>
          </a:pPr>
          <a:endParaRPr lang="fr-FR"/>
        </a:p>
      </c:tx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fr-FR"/>
    </a:p>
  </c:txPr>
  <c:printSettings>
    <c:headerFooter>
      <c:oddHeader>&amp;C&amp;"Calibri,Normal"&amp;10REPARTITION DU FINANCEMENT</c:oddHeader>
    </c:headerFooter>
    <c:pageMargins b="0.74803149606300201" l="0.70866141732284482" r="0.70866141732284482" t="0.74803149606300201" header="0.31496062992126794" footer="0.3149606299212679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view3D>
    <c:floor>
      <c:thickness val="0"/>
    </c:floor>
    <c:sideWall>
      <c:thickness val="0"/>
    </c:sideWall>
    <c:backWall>
      <c:thickness val="0"/>
    </c:backWall>
    <c:plotArea>
      <c:layout>
        <c:manualLayout>
          <c:layoutTarget val="inner"/>
          <c:xMode val="edge"/>
          <c:yMode val="edge"/>
          <c:x val="0.18190667833187521"/>
          <c:y val="0.15485215340501551"/>
          <c:w val="0.46715521728886567"/>
          <c:h val="0.78292257665034104"/>
        </c:manualLayout>
      </c:layout>
      <c:pie3DChart>
        <c:varyColors val="1"/>
        <c:ser>
          <c:idx val="0"/>
          <c:order val="0"/>
          <c:dPt>
            <c:idx val="4"/>
            <c:bubble3D val="0"/>
            <c:explosion val="53"/>
            <c:extLst>
              <c:ext xmlns:c16="http://schemas.microsoft.com/office/drawing/2014/chart" uri="{C3380CC4-5D6E-409C-BE32-E72D297353CC}">
                <c16:uniqueId val="{00000000-B3A4-4276-8772-C4449136DDFB}"/>
              </c:ext>
            </c:extLst>
          </c:dPt>
          <c:dLbls>
            <c:dLbl>
              <c:idx val="0"/>
              <c:layout>
                <c:manualLayout>
                  <c:x val="-1.8518518518518549E-2"/>
                  <c:y val="-8.533326166235241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3A4-4276-8772-C4449136DDFB}"/>
                </c:ext>
              </c:extLst>
            </c:dLbl>
            <c:dLbl>
              <c:idx val="1"/>
              <c:layout>
                <c:manualLayout>
                  <c:x val="2.4074074074074209E-2"/>
                  <c:y val="-6.9333275100661465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B3A4-4276-8772-C4449136DDFB}"/>
                </c:ext>
              </c:extLst>
            </c:dLbl>
            <c:dLbl>
              <c:idx val="2"/>
              <c:layout>
                <c:manualLayout>
                  <c:x val="4.0740740740740813E-2"/>
                  <c:y val="3.7333301977279347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3A4-4276-8772-C4449136DDFB}"/>
                </c:ext>
              </c:extLst>
            </c:dLbl>
            <c:dLbl>
              <c:idx val="3"/>
              <c:layout>
                <c:manualLayout>
                  <c:x val="-8.9823563721201771E-3"/>
                  <c:y val="8.3829010957261266E-2"/>
                </c:manualLayout>
              </c:layout>
              <c:dLblPos val="bestFit"/>
              <c:showLegendKey val="1"/>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3A4-4276-8772-C4449136DDFB}"/>
                </c:ext>
              </c:extLst>
            </c:dLbl>
            <c:numFmt formatCode="0.00%" sourceLinked="0"/>
            <c:spPr>
              <a:noFill/>
              <a:ln>
                <a:noFill/>
              </a:ln>
              <a:effectLst/>
            </c:spPr>
            <c:dLblPos val="outEnd"/>
            <c:showLegendKey val="1"/>
            <c:showVal val="0"/>
            <c:showCatName val="0"/>
            <c:showSerName val="0"/>
            <c:showPercent val="1"/>
            <c:showBubbleSize val="0"/>
            <c:separator>, </c:separator>
            <c:showLeaderLines val="1"/>
            <c:extLst>
              <c:ext xmlns:c15="http://schemas.microsoft.com/office/drawing/2012/chart" uri="{CE6537A1-D6FC-4f65-9D91-7224C49458BB}"/>
            </c:extLst>
          </c:dLbls>
          <c:cat>
            <c:strRef>
              <c:f>'Graphes de Financement'!$B$2:$B$6</c:f>
              <c:strCache>
                <c:ptCount val="5"/>
                <c:pt idx="0">
                  <c:v>Capitaux propres</c:v>
                </c:pt>
                <c:pt idx="1">
                  <c:v>CAF</c:v>
                </c:pt>
                <c:pt idx="2">
                  <c:v>Subventions et aides</c:v>
                </c:pt>
                <c:pt idx="3">
                  <c:v>Dettes</c:v>
                </c:pt>
                <c:pt idx="4">
                  <c:v>Total</c:v>
                </c:pt>
              </c:strCache>
            </c:strRef>
          </c:cat>
          <c:val>
            <c:numRef>
              <c:f>'Graphes de Financement'!$E$2:$E$6</c:f>
              <c:numCache>
                <c:formatCode>_-* #\ ##0.00\ [$€-40C]_-;\-* #\ ##0.00\ [$€-40C]_-;_-* "-"??\ [$€-40C]_-;_-@_-</c:formatCode>
                <c:ptCount val="5"/>
                <c:pt idx="0">
                  <c:v>0</c:v>
                </c:pt>
                <c:pt idx="1">
                  <c:v>0</c:v>
                </c:pt>
                <c:pt idx="2">
                  <c:v>0</c:v>
                </c:pt>
                <c:pt idx="3">
                  <c:v>0</c:v>
                </c:pt>
                <c:pt idx="4">
                  <c:v>0</c:v>
                </c:pt>
              </c:numCache>
            </c:numRef>
          </c:val>
          <c:extLst>
            <c:ext xmlns:c16="http://schemas.microsoft.com/office/drawing/2014/chart" uri="{C3380CC4-5D6E-409C-BE32-E72D297353CC}">
              <c16:uniqueId val="{00000005-B3A4-4276-8772-C4449136DDFB}"/>
            </c:ext>
          </c:extLst>
        </c:ser>
        <c:dLbls>
          <c:showLegendKey val="0"/>
          <c:showVal val="0"/>
          <c:showCatName val="0"/>
          <c:showSerName val="0"/>
          <c:showPercent val="0"/>
          <c:showBubbleSize val="0"/>
          <c:showLeaderLines val="1"/>
        </c:dLbls>
      </c:pie3DChart>
    </c:plotArea>
    <c:legend>
      <c:legendPos val="r"/>
      <c:overlay val="0"/>
      <c:spPr>
        <a:solidFill>
          <a:schemeClr val="lt1"/>
        </a:solidFill>
        <a:ln w="25400" cap="flat" cmpd="sng" algn="ctr">
          <a:solidFill>
            <a:schemeClr val="accent1"/>
          </a:solidFill>
          <a:prstDash val="solid"/>
        </a:ln>
        <a:effectLst/>
      </c:spPr>
      <c:txPr>
        <a:bodyPr/>
        <a:lstStyle/>
        <a:p>
          <a:pPr>
            <a:defRPr>
              <a:solidFill>
                <a:schemeClr val="dk1"/>
              </a:solidFill>
              <a:latin typeface="Times New Roman" pitchFamily="18" charset="0"/>
              <a:ea typeface="+mn-ea"/>
              <a:cs typeface="Times New Roman" pitchFamily="18" charset="0"/>
            </a:defRPr>
          </a:pPr>
          <a:endParaRPr lang="fr-FR"/>
        </a:p>
      </c:txPr>
    </c:legend>
    <c:plotVisOnly val="1"/>
    <c:dispBlanksAs val="zero"/>
    <c:showDLblsOverMax val="0"/>
  </c:chart>
  <c:spPr>
    <a:solidFill>
      <a:schemeClr val="lt1"/>
    </a:solidFill>
    <a:ln w="25400" cap="flat" cmpd="sng" algn="ctr">
      <a:solidFill>
        <a:schemeClr val="accent1"/>
      </a:solidFill>
      <a:prstDash val="solid"/>
    </a:ln>
    <a:effectLst/>
  </c:spPr>
  <c:txPr>
    <a:bodyPr/>
    <a:lstStyle/>
    <a:p>
      <a:pPr>
        <a:defRPr>
          <a:solidFill>
            <a:schemeClr val="dk1"/>
          </a:solidFill>
          <a:latin typeface="+mn-lt"/>
          <a:ea typeface="+mn-ea"/>
          <a:cs typeface="+mn-cs"/>
        </a:defRPr>
      </a:pPr>
      <a:endParaRPr lang="fr-FR"/>
    </a:p>
  </c:txPr>
  <c:printSettings>
    <c:headerFooter>
      <c:oddHeader>&amp;C&amp;"Calibri,Normal"&amp;10REPARTITION DU FINANCEMENT</c:oddHeader>
    </c:headerFooter>
    <c:pageMargins b="0.74803149606300201" l="0.70866141732284482" r="0.70866141732284482" t="0.74803149606300201" header="0.31496062992126794" footer="0.31496062992126794"/>
    <c:pageSetup orientation="portrait"/>
  </c:printSettings>
  <c:userShapes r:id="rId1"/>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83344</xdr:colOff>
      <xdr:row>2</xdr:row>
      <xdr:rowOff>38099</xdr:rowOff>
    </xdr:from>
    <xdr:ext cx="8972550" cy="5938838"/>
    <xdr:sp macro="" textlink="">
      <xdr:nvSpPr>
        <xdr:cNvPr id="2" name="ZoneTexte 1"/>
        <xdr:cNvSpPr txBox="1"/>
      </xdr:nvSpPr>
      <xdr:spPr>
        <a:xfrm>
          <a:off x="83344" y="454818"/>
          <a:ext cx="8972550" cy="593883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b="1">
              <a:latin typeface="Times New Roman" pitchFamily="18" charset="0"/>
              <a:cs typeface="Times New Roman" pitchFamily="18" charset="0"/>
            </a:rPr>
            <a:t>Objectif :</a:t>
          </a:r>
        </a:p>
        <a:p>
          <a:endParaRPr lang="fr-FR" sz="1200" b="1">
            <a:latin typeface="Times New Roman" pitchFamily="18" charset="0"/>
            <a:cs typeface="Times New Roman" pitchFamily="18" charset="0"/>
          </a:endParaRPr>
        </a:p>
        <a:p>
          <a:r>
            <a:rPr lang="fr-FR" sz="1200">
              <a:latin typeface="Times New Roman" pitchFamily="18" charset="0"/>
              <a:cs typeface="Times New Roman" pitchFamily="18" charset="0"/>
            </a:rPr>
            <a:t>Ce fichier ne constitue pas un logiciel</a:t>
          </a:r>
          <a:r>
            <a:rPr lang="fr-FR" sz="1200" baseline="0">
              <a:latin typeface="Times New Roman" pitchFamily="18" charset="0"/>
              <a:cs typeface="Times New Roman" pitchFamily="18" charset="0"/>
            </a:rPr>
            <a:t> comptable. Il vise simplement à vous aider à élaborer les</a:t>
          </a:r>
          <a:r>
            <a:rPr lang="fr-FR" sz="1200">
              <a:latin typeface="Times New Roman" pitchFamily="18" charset="0"/>
              <a:cs typeface="Times New Roman" pitchFamily="18" charset="0"/>
            </a:rPr>
            <a:t>  tableaux  financiers pour </a:t>
          </a:r>
          <a:r>
            <a:rPr lang="fr-FR" sz="1200" baseline="0">
              <a:latin typeface="Times New Roman" pitchFamily="18" charset="0"/>
              <a:cs typeface="Times New Roman" pitchFamily="18" charset="0"/>
            </a:rPr>
            <a:t> la ou les premières versions de votre "Business Plan".</a:t>
          </a:r>
        </a:p>
        <a:p>
          <a:endParaRPr lang="fr-FR" sz="1200">
            <a:latin typeface="Times New Roman" pitchFamily="18" charset="0"/>
            <a:cs typeface="Times New Roman" pitchFamily="18" charset="0"/>
          </a:endParaRPr>
        </a:p>
        <a:p>
          <a:r>
            <a:rPr lang="fr-FR" sz="1200" b="1">
              <a:latin typeface="Times New Roman" pitchFamily="18" charset="0"/>
              <a:cs typeface="Times New Roman" pitchFamily="18" charset="0"/>
            </a:rPr>
            <a:t>Etapes d'utilisation </a:t>
          </a:r>
          <a:r>
            <a:rPr lang="fr-FR" sz="1200" b="1" baseline="0">
              <a:latin typeface="Times New Roman" pitchFamily="18" charset="0"/>
              <a:cs typeface="Times New Roman" pitchFamily="18" charset="0"/>
            </a:rPr>
            <a:t> :</a:t>
          </a:r>
          <a:endParaRPr lang="fr-FR" sz="1200" b="1">
            <a:latin typeface="Times New Roman" pitchFamily="18" charset="0"/>
            <a:cs typeface="Times New Roman" pitchFamily="18" charset="0"/>
          </a:endParaRPr>
        </a:p>
        <a:p>
          <a:endParaRPr lang="fr-FR" sz="1200" b="1">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1 - Renseigner le mois et l'année de début de votre</a:t>
          </a:r>
          <a:r>
            <a:rPr lang="fr-FR" sz="1200" baseline="0">
              <a:solidFill>
                <a:schemeClr val="tx1"/>
              </a:solidFill>
              <a:effectLst/>
              <a:latin typeface="Times New Roman" pitchFamily="18" charset="0"/>
              <a:ea typeface="+mn-ea"/>
              <a:cs typeface="Times New Roman" pitchFamily="18" charset="0"/>
            </a:rPr>
            <a:t> simulation dans la feuille "Sommaire".</a:t>
          </a:r>
          <a:endParaRPr lang="fr-FR" sz="1200" b="1">
            <a:latin typeface="Times New Roman" pitchFamily="18" charset="0"/>
            <a:cs typeface="Times New Roman" pitchFamily="18" charset="0"/>
          </a:endParaRPr>
        </a:p>
        <a:p>
          <a:pPr lvl="0" algn="l"/>
          <a:r>
            <a:rPr lang="fr-FR" sz="1200">
              <a:latin typeface="Times New Roman" pitchFamily="18" charset="0"/>
              <a:cs typeface="Times New Roman" pitchFamily="18" charset="0"/>
            </a:rPr>
            <a:t>2 - Renseigner vos données prévisionnelles</a:t>
          </a:r>
          <a:r>
            <a:rPr lang="fr-FR" sz="1200" baseline="0">
              <a:latin typeface="Times New Roman" pitchFamily="18" charset="0"/>
              <a:cs typeface="Times New Roman" pitchFamily="18" charset="0"/>
            </a:rPr>
            <a:t> d'investissement  pour les  trois  exercices de simulation dans la feuille "Paramètres  Investissement".</a:t>
          </a: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3 - Renseigner vos données prévisionnelles</a:t>
          </a:r>
          <a:r>
            <a:rPr lang="fr-FR" sz="1200" baseline="0">
              <a:solidFill>
                <a:schemeClr val="tx1"/>
              </a:solidFill>
              <a:effectLst/>
              <a:latin typeface="Times New Roman" pitchFamily="18" charset="0"/>
              <a:ea typeface="+mn-ea"/>
              <a:cs typeface="Times New Roman" pitchFamily="18" charset="0"/>
            </a:rPr>
            <a:t>  de financement pour les trois  exercices de simulation dans la feuille "Paramètres Financement".</a:t>
          </a:r>
          <a:endParaRPr lang="fr-FR" sz="1200">
            <a:effectLst/>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tx1"/>
              </a:solidFill>
              <a:effectLst/>
              <a:latin typeface="Times New Roman" pitchFamily="18" charset="0"/>
              <a:ea typeface="+mn-ea"/>
              <a:cs typeface="Times New Roman" pitchFamily="18" charset="0"/>
            </a:rPr>
            <a:t>4 - Renseigner</a:t>
          </a:r>
          <a:r>
            <a:rPr lang="fr-FR" sz="1200" baseline="0">
              <a:solidFill>
                <a:schemeClr val="tx1"/>
              </a:solidFill>
              <a:effectLst/>
              <a:latin typeface="Times New Roman" pitchFamily="18" charset="0"/>
              <a:ea typeface="+mn-ea"/>
              <a:cs typeface="Times New Roman" pitchFamily="18" charset="0"/>
            </a:rPr>
            <a:t> </a:t>
          </a:r>
          <a:r>
            <a:rPr lang="fr-FR" sz="1200">
              <a:solidFill>
                <a:schemeClr val="tx1"/>
              </a:solidFill>
              <a:effectLst/>
              <a:latin typeface="Times New Roman" pitchFamily="18" charset="0"/>
              <a:ea typeface="+mn-ea"/>
              <a:cs typeface="Times New Roman" pitchFamily="18" charset="0"/>
            </a:rPr>
            <a:t>vos données prévisionnelles</a:t>
          </a:r>
          <a:r>
            <a:rPr lang="fr-FR" sz="1200" baseline="0">
              <a:solidFill>
                <a:schemeClr val="tx1"/>
              </a:solidFill>
              <a:effectLst/>
              <a:latin typeface="Times New Roman" pitchFamily="18" charset="0"/>
              <a:ea typeface="+mn-ea"/>
              <a:cs typeface="Times New Roman" pitchFamily="18" charset="0"/>
            </a:rPr>
            <a:t>  d'activité pour  les  trois  exercices  de simulation dans la feuille "Paramètres  Activité".</a:t>
          </a:r>
          <a:endParaRPr lang="fr-FR" sz="1200">
            <a:effectLst/>
            <a:latin typeface="Times New Roman" pitchFamily="18" charset="0"/>
            <a:cs typeface="Times New Roman" pitchFamily="18" charset="0"/>
          </a:endParaRPr>
        </a:p>
        <a:p>
          <a:pPr lvl="0" algn="l"/>
          <a:r>
            <a:rPr lang="fr-FR" sz="1200" baseline="0">
              <a:latin typeface="Times New Roman" pitchFamily="18" charset="0"/>
              <a:cs typeface="Times New Roman" pitchFamily="18" charset="0"/>
            </a:rPr>
            <a:t>5- Cliquer sur le  lien hypertexte dans la feuille "Sommaire" du rapport à consulter (la liste des rapports est accessible à partir de la feuille  "Sommaire").</a:t>
          </a:r>
        </a:p>
        <a:p>
          <a:pPr lvl="0" algn="l"/>
          <a:r>
            <a:rPr lang="fr-FR" sz="1200" baseline="0">
              <a:latin typeface="Times New Roman" pitchFamily="18" charset="0"/>
              <a:cs typeface="Times New Roman" pitchFamily="18" charset="0"/>
            </a:rPr>
            <a:t>6 - Cliquer  sur le lien hypertexte  "Sommaire" dans chacune des feuilles rapport pour revenir à la feuille  "Sommaire".</a:t>
          </a:r>
        </a:p>
        <a:p>
          <a:pPr lvl="1"/>
          <a:endParaRPr lang="fr-FR" sz="1200" baseline="0">
            <a:latin typeface="Times New Roman" pitchFamily="18" charset="0"/>
            <a:cs typeface="Times New Roman" pitchFamily="18" charset="0"/>
          </a:endParaRPr>
        </a:p>
        <a:p>
          <a:pPr lvl="0"/>
          <a:r>
            <a:rPr lang="fr-FR" sz="1200" b="1" baseline="0">
              <a:latin typeface="Times New Roman" pitchFamily="18" charset="0"/>
              <a:cs typeface="Times New Roman" pitchFamily="18" charset="0"/>
            </a:rPr>
            <a:t>Utilitaires :</a:t>
          </a:r>
        </a:p>
        <a:p>
          <a:pPr lvl="0"/>
          <a:endParaRPr lang="fr-FR" sz="1200" b="1" baseline="0">
            <a:latin typeface="Times New Roman" pitchFamily="18" charset="0"/>
            <a:cs typeface="Times New Roman" pitchFamily="18" charset="0"/>
          </a:endParaRPr>
        </a:p>
        <a:p>
          <a:pPr lvl="0"/>
          <a:r>
            <a:rPr lang="fr-FR" sz="1200" baseline="0">
              <a:latin typeface="Times New Roman" pitchFamily="18" charset="0"/>
              <a:cs typeface="Times New Roman" pitchFamily="18" charset="0"/>
            </a:rPr>
            <a:t>- La feuille  "Amortissement immobilisations"  permet de  simuler vos  amortissements  d'immobilisations (linéaires ou dégressifs) . Vous pouvez ensuite reporter les montants  dans la feuille "Paramètres Investissement".</a:t>
          </a:r>
        </a:p>
        <a:p>
          <a:pPr lvl="0"/>
          <a:r>
            <a:rPr lang="fr-FR" sz="1200" baseline="0">
              <a:latin typeface="Times New Roman" pitchFamily="18" charset="0"/>
              <a:cs typeface="Times New Roman" pitchFamily="18" charset="0"/>
            </a:rPr>
            <a:t>- La feuille  "Amortissement emprunts" permet de simuler vos amortissements d'emprunts (à mensualité constante). Vous pouvez ensuite reporter les montants obtenus  et retraités  dans la feuille  "Paramètres Investissement". </a:t>
          </a:r>
        </a:p>
        <a:p>
          <a:pPr lvl="0"/>
          <a:endParaRPr lang="fr-FR" sz="1200" baseline="0">
            <a:latin typeface="Times New Roman" pitchFamily="18" charset="0"/>
            <a:cs typeface="Times New Roman" pitchFamily="18" charset="0"/>
          </a:endParaRPr>
        </a:p>
        <a:p>
          <a:pPr lvl="0"/>
          <a:r>
            <a:rPr lang="fr-FR" sz="1200" b="1" baseline="0">
              <a:latin typeface="Times New Roman" pitchFamily="18" charset="0"/>
              <a:cs typeface="Times New Roman" pitchFamily="18" charset="0"/>
            </a:rPr>
            <a:t>Graphes :</a:t>
          </a:r>
        </a:p>
        <a:p>
          <a:pPr lvl="0"/>
          <a:endParaRPr lang="fr-FR" sz="1200" b="1" baseline="0">
            <a:latin typeface="Times New Roman" pitchFamily="18" charset="0"/>
            <a:cs typeface="Times New Roman" pitchFamily="18" charset="0"/>
          </a:endParaRPr>
        </a:p>
        <a:p>
          <a:pPr lvl="0"/>
          <a:r>
            <a:rPr lang="fr-FR" sz="1200" baseline="0">
              <a:solidFill>
                <a:schemeClr val="tx1"/>
              </a:solidFill>
              <a:latin typeface="Times New Roman" pitchFamily="18" charset="0"/>
              <a:ea typeface="+mn-ea"/>
              <a:cs typeface="Times New Roman" pitchFamily="18" charset="0"/>
            </a:rPr>
            <a:t>- La feuille "Graphes de Trésorerie" présente l'évolution des encaissements , des décaissements  et du budget de la trésorerie pour les trois exercices de projection.</a:t>
          </a:r>
        </a:p>
        <a:p>
          <a:pPr marL="0" marR="0" lvl="0" indent="0" defTabSz="914400" eaLnBrk="1" fontAlgn="auto" latinLnBrk="0" hangingPunct="1">
            <a:lnSpc>
              <a:spcPct val="100000"/>
            </a:lnSpc>
            <a:spcBef>
              <a:spcPts val="0"/>
            </a:spcBef>
            <a:spcAft>
              <a:spcPts val="0"/>
            </a:spcAft>
            <a:buClrTx/>
            <a:buSzTx/>
            <a:buFontTx/>
            <a:buNone/>
            <a:tabLst/>
            <a:defRPr/>
          </a:pPr>
          <a:r>
            <a:rPr lang="fr-FR" sz="1200" baseline="0">
              <a:solidFill>
                <a:schemeClr val="tx1"/>
              </a:solidFill>
              <a:effectLst/>
              <a:latin typeface="Times New Roman" pitchFamily="18" charset="0"/>
              <a:ea typeface="+mn-ea"/>
              <a:cs typeface="Times New Roman" pitchFamily="18" charset="0"/>
            </a:rPr>
            <a:t>- La feuille "Graphes de Financement" présente l'évolution de la compostion du financement de votre  projet pour les trois exercices de projection. Ces  graphes permettent de  suivre la part de la dette dans votre financement.  </a:t>
          </a:r>
        </a:p>
        <a:p>
          <a:pPr marL="0" marR="0" lvl="0" indent="0" defTabSz="914400" eaLnBrk="1" fontAlgn="auto" latinLnBrk="0" hangingPunct="1">
            <a:lnSpc>
              <a:spcPct val="100000"/>
            </a:lnSpc>
            <a:spcBef>
              <a:spcPts val="0"/>
            </a:spcBef>
            <a:spcAft>
              <a:spcPts val="0"/>
            </a:spcAft>
            <a:buClrTx/>
            <a:buSzTx/>
            <a:buFontTx/>
            <a:buNone/>
            <a:tabLst/>
            <a:defRPr/>
          </a:pPr>
          <a:endParaRPr lang="fr-FR" sz="1200" baseline="0">
            <a:solidFill>
              <a:schemeClr val="tx1"/>
            </a:solidFill>
            <a:effectLst/>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baseline="0">
              <a:solidFill>
                <a:schemeClr val="tx1"/>
              </a:solidFill>
              <a:effectLst/>
              <a:latin typeface="Times New Roman" pitchFamily="18" charset="0"/>
              <a:ea typeface="+mn-ea"/>
              <a:cs typeface="Times New Roman" pitchFamily="18" charset="0"/>
            </a:rPr>
            <a:t>NB. Dans les tableauxfigurent parfois des  commentaires permettant de comprendre le contenu de la cellule.</a:t>
          </a:r>
          <a:endParaRPr lang="fr-FR" sz="1200" baseline="0">
            <a:solidFill>
              <a:schemeClr val="tx1"/>
            </a:solidFill>
            <a:latin typeface="Times New Roman" pitchFamily="18" charset="0"/>
            <a:ea typeface="+mn-ea"/>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435429</xdr:colOff>
      <xdr:row>2</xdr:row>
      <xdr:rowOff>122465</xdr:rowOff>
    </xdr:from>
    <xdr:to>
      <xdr:col>12</xdr:col>
      <xdr:colOff>13607</xdr:colOff>
      <xdr:row>13</xdr:row>
      <xdr:rowOff>54427</xdr:rowOff>
    </xdr:to>
    <xdr:sp macro="" textlink="">
      <xdr:nvSpPr>
        <xdr:cNvPr id="2" name="ZoneTexte 1"/>
        <xdr:cNvSpPr txBox="1"/>
      </xdr:nvSpPr>
      <xdr:spPr>
        <a:xfrm>
          <a:off x="6844393" y="530679"/>
          <a:ext cx="7361464" cy="2177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Times New Roman" pitchFamily="18" charset="0"/>
              <a:cs typeface="Times New Roman" pitchFamily="18" charset="0"/>
            </a:rPr>
            <a:t>- Saisir</a:t>
          </a:r>
          <a:r>
            <a:rPr lang="fr-FR" sz="1200" baseline="0">
              <a:latin typeface="Times New Roman" pitchFamily="18" charset="0"/>
              <a:cs typeface="Times New Roman" pitchFamily="18" charset="0"/>
            </a:rPr>
            <a:t> les montants annuels des produits et des charges au niveau de détail demandé dans les cellules de couleur rose.</a:t>
          </a:r>
        </a:p>
        <a:p>
          <a:r>
            <a:rPr lang="fr-FR" sz="1200">
              <a:latin typeface="Times New Roman" pitchFamily="18" charset="0"/>
              <a:cs typeface="Times New Roman" pitchFamily="18" charset="0"/>
            </a:rPr>
            <a:t>- Séléctionner pour chaque ligne le taux</a:t>
          </a:r>
          <a:r>
            <a:rPr lang="fr-FR" sz="1200" baseline="0">
              <a:latin typeface="Times New Roman" pitchFamily="18" charset="0"/>
              <a:cs typeface="Times New Roman" pitchFamily="18" charset="0"/>
            </a:rPr>
            <a:t> de TVA à appliquer.</a:t>
          </a:r>
        </a:p>
        <a:p>
          <a:r>
            <a:rPr lang="fr-FR" sz="1200" baseline="0">
              <a:latin typeface="Times New Roman" pitchFamily="18" charset="0"/>
              <a:cs typeface="Times New Roman" pitchFamily="18" charset="0"/>
            </a:rPr>
            <a:t>- Les montants saisis sont ventilés automatiquement suivant la modalité "fréquence de paiement" renseignée par ligne (les montants des lignes qui n'ont pas de modalité sont répartis mensuellement) dans les tableaux de la zone "Prévisions TTC". </a:t>
          </a:r>
        </a:p>
        <a:p>
          <a:r>
            <a:rPr lang="fr-FR" sz="1200" baseline="0">
              <a:latin typeface="Times New Roman" pitchFamily="18" charset="0"/>
              <a:cs typeface="Times New Roman" pitchFamily="18" charset="0"/>
            </a:rPr>
            <a:t> - La saisie manuelle des montants </a:t>
          </a:r>
          <a:r>
            <a:rPr lang="fr-FR" sz="1200">
              <a:solidFill>
                <a:schemeClr val="dk1"/>
              </a:solidFill>
              <a:effectLst/>
              <a:latin typeface="Times New Roman" pitchFamily="18" charset="0"/>
              <a:ea typeface="+mn-ea"/>
              <a:cs typeface="Times New Roman" pitchFamily="18" charset="0"/>
            </a:rPr>
            <a:t>mensuels </a:t>
          </a:r>
          <a:r>
            <a:rPr lang="fr-FR" sz="1200" baseline="0">
              <a:latin typeface="Times New Roman" pitchFamily="18" charset="0"/>
              <a:cs typeface="Times New Roman" pitchFamily="18" charset="0"/>
            </a:rPr>
            <a:t>TTC est possible dans la </a:t>
          </a:r>
          <a:r>
            <a:rPr lang="fr-FR" sz="1200">
              <a:latin typeface="Times New Roman" pitchFamily="18" charset="0"/>
              <a:cs typeface="Times New Roman" pitchFamily="18" charset="0"/>
            </a:rPr>
            <a:t> dans le cadre "Saisie manuelle"</a:t>
          </a:r>
          <a:r>
            <a:rPr lang="fr-FR" sz="1200" baseline="0">
              <a:latin typeface="Times New Roman" pitchFamily="18" charset="0"/>
              <a:cs typeface="Times New Roman" pitchFamily="18" charset="0"/>
            </a:rPr>
            <a:t> ligne par ligne vous pouvez renseigner la chronique des prévisions pour les trois exercices.</a:t>
          </a:r>
        </a:p>
        <a:p>
          <a:r>
            <a:rPr lang="fr-FR" sz="1200" baseline="0">
              <a:latin typeface="Times New Roman" pitchFamily="18" charset="0"/>
              <a:cs typeface="Times New Roman" pitchFamily="18" charset="0"/>
            </a:rPr>
            <a:t>- Les encaissements et les décaissements sont déterminés automatiquement dans la zone "Encaissements et décaissements (TTC)"  à partir des deux tableaux "Prévisions TTC" et "Saisie manuelle" (la saisie manuelle est prédominante).</a:t>
          </a:r>
        </a:p>
        <a:p>
          <a:endParaRPr lang="fr-FR" sz="11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752475</xdr:colOff>
      <xdr:row>14</xdr:row>
      <xdr:rowOff>0</xdr:rowOff>
    </xdr:from>
    <xdr:to>
      <xdr:col>8</xdr:col>
      <xdr:colOff>714375</xdr:colOff>
      <xdr:row>14</xdr:row>
      <xdr:rowOff>0</xdr:rowOff>
    </xdr:to>
    <xdr:sp macro="" textlink="">
      <xdr:nvSpPr>
        <xdr:cNvPr id="2" name="Line 1"/>
        <xdr:cNvSpPr>
          <a:spLocks noChangeShapeType="1"/>
        </xdr:cNvSpPr>
      </xdr:nvSpPr>
      <xdr:spPr bwMode="auto">
        <a:xfrm>
          <a:off x="9534525" y="3752850"/>
          <a:ext cx="0" cy="1905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107495</xdr:colOff>
      <xdr:row>3</xdr:row>
      <xdr:rowOff>104774</xdr:rowOff>
    </xdr:from>
    <xdr:to>
      <xdr:col>14</xdr:col>
      <xdr:colOff>695324</xdr:colOff>
      <xdr:row>22</xdr:row>
      <xdr:rowOff>66675</xdr:rowOff>
    </xdr:to>
    <xdr:graphicFrame macro="">
      <xdr:nvGraphicFramePr>
        <xdr:cNvPr id="2"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104775</xdr:rowOff>
    </xdr:from>
    <xdr:to>
      <xdr:col>14</xdr:col>
      <xdr:colOff>673554</xdr:colOff>
      <xdr:row>41</xdr:row>
      <xdr:rowOff>66676</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42</xdr:row>
      <xdr:rowOff>0</xdr:rowOff>
    </xdr:from>
    <xdr:to>
      <xdr:col>14</xdr:col>
      <xdr:colOff>702129</xdr:colOff>
      <xdr:row>60</xdr:row>
      <xdr:rowOff>123826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647700</xdr:colOff>
      <xdr:row>8</xdr:row>
      <xdr:rowOff>19050</xdr:rowOff>
    </xdr:from>
    <xdr:to>
      <xdr:col>8</xdr:col>
      <xdr:colOff>685800</xdr:colOff>
      <xdr:row>22</xdr:row>
      <xdr:rowOff>133352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647700</xdr:colOff>
      <xdr:row>23</xdr:row>
      <xdr:rowOff>66675</xdr:rowOff>
    </xdr:from>
    <xdr:to>
      <xdr:col>8</xdr:col>
      <xdr:colOff>685800</xdr:colOff>
      <xdr:row>38</xdr:row>
      <xdr:rowOff>19052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638175</xdr:colOff>
      <xdr:row>38</xdr:row>
      <xdr:rowOff>85725</xdr:rowOff>
    </xdr:from>
    <xdr:to>
      <xdr:col>8</xdr:col>
      <xdr:colOff>676275</xdr:colOff>
      <xdr:row>53</xdr:row>
      <xdr:rowOff>38102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C$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629064A4-F8E1-4F4C-8CB3-FFD1AA5AA6AF}"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2016</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D$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Arial"/>
              <a:ea typeface="+mn-ea"/>
              <a:cs typeface="Arial"/>
            </a:rPr>
            <a:pPr marL="0" indent="0" algn="ctr" rtl="0">
              <a:defRPr sz="1000"/>
            </a:pPr>
            <a:t>Exercice 2017</a:t>
          </a:fld>
          <a:endParaRPr lang="fr-FR" sz="1000" b="1" i="0" u="none" strike="noStrike">
            <a:solidFill>
              <a:schemeClr val="accent1">
                <a:lumMod val="50000"/>
              </a:schemeClr>
            </a:solidFill>
            <a:latin typeface="Calibri" pitchFamily="34" charset="0"/>
            <a:ea typeface="+mn-ea"/>
            <a:cs typeface="+mn-cs"/>
          </a:endParaRPr>
        </a:p>
      </cdr:txBody>
    </cdr:sp>
  </cdr:relSizeAnchor>
  <cdr:relSizeAnchor xmlns:cdr="http://schemas.openxmlformats.org/drawingml/2006/chartDrawing">
    <cdr:from>
      <cdr:x>0.38205</cdr:x>
      <cdr:y>0.01646</cdr:y>
    </cdr:from>
    <cdr:to>
      <cdr:x>0.61169</cdr:x>
      <cdr:y>0.09465</cdr:y>
    </cdr:to>
    <cdr:sp macro="" textlink="'Graphes de Financement'!$D$1">
      <cdr:nvSpPr>
        <cdr:cNvPr id="2"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2017</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0.38205</cdr:x>
      <cdr:y>0.01646</cdr:y>
    </cdr:from>
    <cdr:to>
      <cdr:x>0.61169</cdr:x>
      <cdr:y>0.09465</cdr:y>
    </cdr:to>
    <cdr:sp macro="" textlink="'Graphes de Financement'!$D$1">
      <cdr:nvSpPr>
        <cdr:cNvPr id="3"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4374230E-8563-4F37-87F5-5EA5A9519628}" type="TxLink">
            <a:rPr lang="en-US" sz="1000" b="0" i="0" u="none" strike="noStrike">
              <a:solidFill>
                <a:srgbClr val="000000"/>
              </a:solidFill>
              <a:latin typeface="Arial"/>
              <a:ea typeface="+mn-ea"/>
              <a:cs typeface="Arial"/>
            </a:rPr>
            <a:pPr marL="0" indent="0" algn="ctr" rtl="0">
              <a:defRPr sz="1000"/>
            </a:pPr>
            <a:t>Exercice 2017</a:t>
          </a:fld>
          <a:endParaRPr lang="fr-FR" sz="1000" b="1" i="0" u="none" strike="noStrike">
            <a:solidFill>
              <a:schemeClr val="accent1">
                <a:lumMod val="50000"/>
              </a:schemeClr>
            </a:solidFill>
            <a:latin typeface="Calibri" pitchFamily="34" charset="0"/>
            <a:ea typeface="+mn-ea"/>
            <a:cs typeface="+mn-cs"/>
          </a:endParaRPr>
        </a:p>
      </cdr:txBody>
    </cdr:sp>
  </cdr:relSizeAnchor>
  <cdr:relSizeAnchor xmlns:cdr="http://schemas.openxmlformats.org/drawingml/2006/chartDrawing">
    <cdr:from>
      <cdr:x>0.38205</cdr:x>
      <cdr:y>0.01646</cdr:y>
    </cdr:from>
    <cdr:to>
      <cdr:x>0.61169</cdr:x>
      <cdr:y>0.09465</cdr:y>
    </cdr:to>
    <cdr:sp macro="" textlink="'Graphes de Financement'!$E$1">
      <cdr:nvSpPr>
        <cdr:cNvPr id="2" name="Texte 3"/>
        <cdr:cNvSpPr>
          <a:spLocks xmlns:a="http://schemas.openxmlformats.org/drawingml/2006/main" noChangeArrowheads="1"/>
        </cdr:cNvSpPr>
      </cdr:nvSpPr>
      <cdr:spPr bwMode="auto">
        <a:xfrm xmlns:a="http://schemas.openxmlformats.org/drawingml/2006/main">
          <a:off x="2620099" y="39195"/>
          <a:ext cx="1574871" cy="186191"/>
        </a:xfrm>
        <a:prstGeom xmlns:a="http://schemas.openxmlformats.org/drawingml/2006/main" prst="roundRect">
          <a:avLst>
            <a:gd name="adj" fmla="val 16667"/>
          </a:avLst>
        </a:prstGeom>
        <a:ln xmlns:a="http://schemas.openxmlformats.org/drawingml/2006/main">
          <a:headEnd/>
          <a:tailEnd/>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ctr" rtl="0">
            <a:defRPr sz="1000"/>
          </a:pPr>
          <a:fld id="{A381AB86-9669-466F-ABC6-9D6C3D385B99}" type="TxLink">
            <a:rPr lang="en-US" sz="1000" b="0" i="0" u="none" strike="noStrike">
              <a:solidFill>
                <a:srgbClr val="000000"/>
              </a:solidFill>
              <a:latin typeface="Times New Roman" pitchFamily="18" charset="0"/>
              <a:ea typeface="+mn-ea"/>
              <a:cs typeface="Times New Roman" pitchFamily="18" charset="0"/>
            </a:rPr>
            <a:pPr marL="0" indent="0" algn="ctr" rtl="0">
              <a:defRPr sz="1000"/>
            </a:pPr>
            <a:t>Exercice 2018</a:t>
          </a:fld>
          <a:endParaRPr lang="fr-FR" sz="1000" b="1" i="0" u="none" strike="noStrike">
            <a:solidFill>
              <a:schemeClr val="accent1">
                <a:lumMod val="50000"/>
              </a:schemeClr>
            </a:solidFill>
            <a:latin typeface="Times New Roman" pitchFamily="18" charset="0"/>
            <a:ea typeface="+mn-ea"/>
            <a:cs typeface="Times New Roman" pitchFamily="18"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249977111117893"/>
  </sheetPr>
  <dimension ref="O2:AG41"/>
  <sheetViews>
    <sheetView showGridLines="0" tabSelected="1" zoomScale="70" zoomScaleNormal="70" workbookViewId="0"/>
  </sheetViews>
  <sheetFormatPr baseColWidth="10" defaultRowHeight="15.75" x14ac:dyDescent="0.2"/>
  <cols>
    <col min="1" max="12" width="11.42578125" style="325"/>
    <col min="13" max="14" width="0" style="325" hidden="1" customWidth="1"/>
    <col min="15" max="17" width="11.42578125" style="325" hidden="1" customWidth="1"/>
    <col min="18" max="18" width="5.7109375" style="325" customWidth="1"/>
    <col min="19" max="19" width="11.42578125" style="325" customWidth="1"/>
    <col min="20" max="20" width="3.140625" style="325" customWidth="1"/>
    <col min="21" max="21" width="16.5703125" style="325" customWidth="1"/>
    <col min="22" max="22" width="2.85546875" style="325" customWidth="1"/>
    <col min="23" max="23" width="13.28515625" style="325" customWidth="1"/>
    <col min="24" max="24" width="6.7109375" style="325" customWidth="1"/>
    <col min="25" max="25" width="27" style="325" customWidth="1"/>
    <col min="26" max="26" width="3" style="325" customWidth="1"/>
    <col min="27" max="27" width="2.140625" style="325" customWidth="1"/>
    <col min="28" max="30" width="11.42578125" style="325" customWidth="1"/>
    <col min="31" max="34" width="0" style="325" hidden="1" customWidth="1"/>
    <col min="35" max="16384" width="11.42578125" style="325"/>
  </cols>
  <sheetData>
    <row r="2" spans="19:33" ht="16.5" thickBot="1" x14ac:dyDescent="0.25"/>
    <row r="3" spans="19:33" ht="16.5" thickBot="1" x14ac:dyDescent="0.25">
      <c r="S3" s="334" t="s">
        <v>514</v>
      </c>
      <c r="T3" s="335"/>
      <c r="U3" s="335"/>
      <c r="V3" s="335"/>
      <c r="W3" s="335"/>
      <c r="X3" s="335"/>
      <c r="Y3" s="335"/>
      <c r="Z3" s="335"/>
      <c r="AA3" s="335"/>
      <c r="AB3" s="335"/>
      <c r="AC3" s="336"/>
    </row>
    <row r="5" spans="19:33" x14ac:dyDescent="0.2">
      <c r="S5" s="330" t="s">
        <v>340</v>
      </c>
      <c r="U5" s="330" t="s">
        <v>404</v>
      </c>
      <c r="W5" s="319" t="s">
        <v>519</v>
      </c>
      <c r="Y5" s="98" t="s">
        <v>515</v>
      </c>
      <c r="AB5" s="330" t="s">
        <v>174</v>
      </c>
      <c r="AC5" s="330" t="s">
        <v>452</v>
      </c>
    </row>
    <row r="6" spans="19:33" x14ac:dyDescent="0.2">
      <c r="S6" s="331">
        <v>0.2</v>
      </c>
      <c r="U6" s="448" t="s">
        <v>236</v>
      </c>
      <c r="W6" s="69" t="s">
        <v>405</v>
      </c>
      <c r="Y6" s="89" t="s">
        <v>453</v>
      </c>
      <c r="AB6" s="337" t="s">
        <v>343</v>
      </c>
      <c r="AC6" s="337">
        <v>1</v>
      </c>
      <c r="AE6" s="325">
        <f>VLOOKUP(Sommaire!$H$7,$AB$6:$AC$17,2,0)</f>
        <v>1</v>
      </c>
      <c r="AF6" s="325" t="s">
        <v>409</v>
      </c>
      <c r="AG6" s="338" t="str">
        <f ca="1">TEXT(DATE(Sommaire!$H$6,$AE6,1),"mmm-aa")</f>
        <v>janv-16</v>
      </c>
    </row>
    <row r="7" spans="19:33" x14ac:dyDescent="0.2">
      <c r="S7" s="331">
        <v>0.1</v>
      </c>
      <c r="U7" s="448" t="s">
        <v>237</v>
      </c>
      <c r="W7" s="448" t="s">
        <v>344</v>
      </c>
      <c r="Y7" s="337" t="s">
        <v>454</v>
      </c>
      <c r="AB7" s="337" t="s">
        <v>444</v>
      </c>
      <c r="AC7" s="337">
        <v>2</v>
      </c>
      <c r="AE7" s="325">
        <f>AE6+1</f>
        <v>2</v>
      </c>
      <c r="AF7" s="325" t="s">
        <v>410</v>
      </c>
      <c r="AG7" s="338" t="str">
        <f ca="1">TEXT(DATE(Sommaire!$H$6,$AE7,1),"mmm-aa")</f>
        <v>févr-16</v>
      </c>
    </row>
    <row r="8" spans="19:33" x14ac:dyDescent="0.2">
      <c r="S8" s="332">
        <v>5.5E-2</v>
      </c>
      <c r="W8" s="448" t="s">
        <v>345</v>
      </c>
      <c r="Y8" s="337" t="s">
        <v>455</v>
      </c>
      <c r="AB8" s="337" t="s">
        <v>158</v>
      </c>
      <c r="AC8" s="337">
        <v>3</v>
      </c>
      <c r="AE8" s="325">
        <f t="shared" ref="AE8:AE41" si="0">AE7+1</f>
        <v>3</v>
      </c>
      <c r="AF8" s="325" t="s">
        <v>411</v>
      </c>
      <c r="AG8" s="338" t="str">
        <f ca="1">TEXT(DATE(Sommaire!$H$6,$AE8,1),"mmm-aa")</f>
        <v>mars-16</v>
      </c>
    </row>
    <row r="9" spans="19:33" x14ac:dyDescent="0.2">
      <c r="S9" s="333">
        <v>2.1000000000000001E-2</v>
      </c>
      <c r="W9" s="448" t="s">
        <v>406</v>
      </c>
      <c r="Y9" s="337" t="s">
        <v>456</v>
      </c>
      <c r="AB9" s="337" t="s">
        <v>445</v>
      </c>
      <c r="AC9" s="337">
        <v>4</v>
      </c>
      <c r="AE9" s="325">
        <f t="shared" si="0"/>
        <v>4</v>
      </c>
      <c r="AF9" s="325" t="s">
        <v>412</v>
      </c>
      <c r="AG9" s="338" t="str">
        <f ca="1">TEXT(DATE(Sommaire!$H$6,$AE9,1),"mmm-aa")</f>
        <v>avr-16</v>
      </c>
    </row>
    <row r="10" spans="19:33" x14ac:dyDescent="0.2">
      <c r="S10" s="331"/>
      <c r="W10" s="337"/>
      <c r="Y10" s="337" t="s">
        <v>457</v>
      </c>
      <c r="AB10" s="337" t="s">
        <v>157</v>
      </c>
      <c r="AC10" s="337">
        <v>5</v>
      </c>
      <c r="AE10" s="325">
        <f t="shared" si="0"/>
        <v>5</v>
      </c>
      <c r="AF10" s="325" t="s">
        <v>413</v>
      </c>
      <c r="AG10" s="338" t="str">
        <f ca="1">TEXT(DATE(Sommaire!$H$6,$AE10,1),"mmm-aa")</f>
        <v>mai-16</v>
      </c>
    </row>
    <row r="11" spans="19:33" x14ac:dyDescent="0.2">
      <c r="S11" s="337"/>
      <c r="Y11" s="337"/>
      <c r="AB11" s="337" t="s">
        <v>156</v>
      </c>
      <c r="AC11" s="337">
        <v>6</v>
      </c>
      <c r="AE11" s="325">
        <f t="shared" si="0"/>
        <v>6</v>
      </c>
      <c r="AF11" s="325" t="s">
        <v>414</v>
      </c>
      <c r="AG11" s="338" t="str">
        <f ca="1">TEXT(DATE(Sommaire!$H$6,$AE11,1),"mmm-aa")</f>
        <v>juin-16</v>
      </c>
    </row>
    <row r="12" spans="19:33" x14ac:dyDescent="0.2">
      <c r="AB12" s="337" t="s">
        <v>446</v>
      </c>
      <c r="AC12" s="337">
        <v>7</v>
      </c>
      <c r="AE12" s="325">
        <f t="shared" si="0"/>
        <v>7</v>
      </c>
      <c r="AF12" s="325" t="s">
        <v>415</v>
      </c>
      <c r="AG12" s="338" t="str">
        <f ca="1">TEXT(DATE(Sommaire!$H$6,$AE12,1),"mmm-aa")</f>
        <v>juil-16</v>
      </c>
    </row>
    <row r="13" spans="19:33" x14ac:dyDescent="0.2">
      <c r="AB13" s="337" t="s">
        <v>173</v>
      </c>
      <c r="AC13" s="337">
        <v>8</v>
      </c>
      <c r="AE13" s="325">
        <f t="shared" si="0"/>
        <v>8</v>
      </c>
      <c r="AF13" s="325" t="s">
        <v>416</v>
      </c>
      <c r="AG13" s="338" t="str">
        <f ca="1">TEXT(DATE(Sommaire!$H$6,$AE13,1),"mmm-aa")</f>
        <v>août-16</v>
      </c>
    </row>
    <row r="14" spans="19:33" x14ac:dyDescent="0.2">
      <c r="AB14" s="337" t="s">
        <v>447</v>
      </c>
      <c r="AC14" s="337">
        <v>9</v>
      </c>
      <c r="AE14" s="325">
        <f t="shared" si="0"/>
        <v>9</v>
      </c>
      <c r="AF14" s="325" t="s">
        <v>417</v>
      </c>
      <c r="AG14" s="338" t="str">
        <f ca="1">TEXT(DATE(Sommaire!$H$6,$AE14,1),"mmm-aa")</f>
        <v>sept-16</v>
      </c>
    </row>
    <row r="15" spans="19:33" x14ac:dyDescent="0.2">
      <c r="AB15" s="337" t="s">
        <v>448</v>
      </c>
      <c r="AC15" s="337">
        <v>10</v>
      </c>
      <c r="AE15" s="325">
        <f t="shared" si="0"/>
        <v>10</v>
      </c>
      <c r="AF15" s="325" t="s">
        <v>418</v>
      </c>
      <c r="AG15" s="338" t="str">
        <f ca="1">TEXT(DATE(Sommaire!$H$6,$AE15,1),"mmm-aa")</f>
        <v>oct-16</v>
      </c>
    </row>
    <row r="16" spans="19:33" x14ac:dyDescent="0.2">
      <c r="AB16" s="337" t="s">
        <v>449</v>
      </c>
      <c r="AC16" s="337">
        <v>11</v>
      </c>
      <c r="AE16" s="325">
        <f t="shared" si="0"/>
        <v>11</v>
      </c>
      <c r="AF16" s="325" t="s">
        <v>419</v>
      </c>
      <c r="AG16" s="338" t="str">
        <f ca="1">TEXT(DATE(Sommaire!$H$6,$AE16,1),"mmm-aa")</f>
        <v>nov-16</v>
      </c>
    </row>
    <row r="17" spans="28:33" x14ac:dyDescent="0.2">
      <c r="AB17" s="337" t="s">
        <v>450</v>
      </c>
      <c r="AC17" s="337">
        <v>12</v>
      </c>
      <c r="AE17" s="325">
        <f t="shared" si="0"/>
        <v>12</v>
      </c>
      <c r="AF17" s="325" t="s">
        <v>420</v>
      </c>
      <c r="AG17" s="338" t="str">
        <f ca="1">TEXT(DATE(Sommaire!$H$6,$AE17,1),"mmm-aa")</f>
        <v>déc-16</v>
      </c>
    </row>
    <row r="18" spans="28:33" x14ac:dyDescent="0.2">
      <c r="AE18" s="325">
        <f t="shared" si="0"/>
        <v>13</v>
      </c>
      <c r="AF18" s="325" t="s">
        <v>421</v>
      </c>
      <c r="AG18" s="338" t="str">
        <f ca="1">TEXT(DATE(Sommaire!$H$6,$AE18,1),"mmm-aa")</f>
        <v>janv-17</v>
      </c>
    </row>
    <row r="19" spans="28:33" x14ac:dyDescent="0.2">
      <c r="AE19" s="325">
        <f t="shared" si="0"/>
        <v>14</v>
      </c>
      <c r="AF19" s="325" t="s">
        <v>422</v>
      </c>
      <c r="AG19" s="338" t="str">
        <f ca="1">TEXT(DATE(Sommaire!$H$6,$AE19,1),"mmm-aa")</f>
        <v>févr-17</v>
      </c>
    </row>
    <row r="20" spans="28:33" x14ac:dyDescent="0.2">
      <c r="AE20" s="325">
        <f t="shared" si="0"/>
        <v>15</v>
      </c>
      <c r="AF20" s="325" t="s">
        <v>423</v>
      </c>
      <c r="AG20" s="338" t="str">
        <f ca="1">TEXT(DATE(Sommaire!$H$6,$AE20,1),"mmm-aa")</f>
        <v>mars-17</v>
      </c>
    </row>
    <row r="21" spans="28:33" x14ac:dyDescent="0.2">
      <c r="AE21" s="325">
        <f t="shared" si="0"/>
        <v>16</v>
      </c>
      <c r="AF21" s="325" t="s">
        <v>424</v>
      </c>
      <c r="AG21" s="338" t="str">
        <f ca="1">TEXT(DATE(Sommaire!$H$6,$AE21,1),"mmm-aa")</f>
        <v>avr-17</v>
      </c>
    </row>
    <row r="22" spans="28:33" x14ac:dyDescent="0.2">
      <c r="AE22" s="325">
        <f t="shared" si="0"/>
        <v>17</v>
      </c>
      <c r="AF22" s="325" t="s">
        <v>425</v>
      </c>
      <c r="AG22" s="338" t="str">
        <f ca="1">TEXT(DATE(Sommaire!$H$6,$AE22,1),"mmm-aa")</f>
        <v>mai-17</v>
      </c>
    </row>
    <row r="23" spans="28:33" x14ac:dyDescent="0.2">
      <c r="AE23" s="325">
        <f t="shared" si="0"/>
        <v>18</v>
      </c>
      <c r="AF23" s="325" t="s">
        <v>426</v>
      </c>
      <c r="AG23" s="338" t="str">
        <f ca="1">TEXT(DATE(Sommaire!$H$6,$AE23,1),"mmm-aa")</f>
        <v>juin-17</v>
      </c>
    </row>
    <row r="24" spans="28:33" x14ac:dyDescent="0.2">
      <c r="AE24" s="325">
        <f t="shared" si="0"/>
        <v>19</v>
      </c>
      <c r="AF24" s="325" t="s">
        <v>427</v>
      </c>
      <c r="AG24" s="338" t="str">
        <f ca="1">TEXT(DATE(Sommaire!$H$6,$AE24,1),"mmm-aa")</f>
        <v>juil-17</v>
      </c>
    </row>
    <row r="25" spans="28:33" x14ac:dyDescent="0.2">
      <c r="AE25" s="325">
        <f t="shared" si="0"/>
        <v>20</v>
      </c>
      <c r="AF25" s="325" t="s">
        <v>428</v>
      </c>
      <c r="AG25" s="338" t="str">
        <f ca="1">TEXT(DATE(Sommaire!$H$6,$AE25,1),"mmm-aa")</f>
        <v>août-17</v>
      </c>
    </row>
    <row r="26" spans="28:33" x14ac:dyDescent="0.2">
      <c r="AE26" s="325">
        <f t="shared" si="0"/>
        <v>21</v>
      </c>
      <c r="AF26" s="325" t="s">
        <v>429</v>
      </c>
      <c r="AG26" s="338" t="str">
        <f ca="1">TEXT(DATE(Sommaire!$H$6,$AE26,1),"mmm-aa")</f>
        <v>sept-17</v>
      </c>
    </row>
    <row r="27" spans="28:33" x14ac:dyDescent="0.2">
      <c r="AE27" s="325">
        <f t="shared" si="0"/>
        <v>22</v>
      </c>
      <c r="AF27" s="325" t="s">
        <v>430</v>
      </c>
      <c r="AG27" s="338" t="str">
        <f ca="1">TEXT(DATE(Sommaire!$H$6,$AE27,1),"mmm-aa")</f>
        <v>oct-17</v>
      </c>
    </row>
    <row r="28" spans="28:33" x14ac:dyDescent="0.2">
      <c r="AE28" s="325">
        <f t="shared" si="0"/>
        <v>23</v>
      </c>
      <c r="AF28" s="325" t="s">
        <v>431</v>
      </c>
      <c r="AG28" s="338" t="str">
        <f ca="1">TEXT(DATE(Sommaire!$H$6,$AE28,1),"mmm-aa")</f>
        <v>nov-17</v>
      </c>
    </row>
    <row r="29" spans="28:33" x14ac:dyDescent="0.2">
      <c r="AE29" s="325">
        <f t="shared" si="0"/>
        <v>24</v>
      </c>
      <c r="AF29" s="325" t="s">
        <v>432</v>
      </c>
      <c r="AG29" s="338" t="str">
        <f ca="1">TEXT(DATE(Sommaire!$H$6,$AE29,1),"mmm-aa")</f>
        <v>déc-17</v>
      </c>
    </row>
    <row r="30" spans="28:33" x14ac:dyDescent="0.2">
      <c r="AE30" s="325">
        <f t="shared" si="0"/>
        <v>25</v>
      </c>
      <c r="AF30" s="325" t="s">
        <v>433</v>
      </c>
      <c r="AG30" s="338" t="str">
        <f ca="1">TEXT(DATE(Sommaire!$H$6,$AE30,1),"mmm-aa")</f>
        <v>janv-18</v>
      </c>
    </row>
    <row r="31" spans="28:33" x14ac:dyDescent="0.2">
      <c r="AE31" s="325">
        <f t="shared" si="0"/>
        <v>26</v>
      </c>
      <c r="AF31" s="325" t="s">
        <v>434</v>
      </c>
      <c r="AG31" s="338" t="str">
        <f ca="1">TEXT(DATE(Sommaire!$H$6,$AE31,1),"mmm-aa")</f>
        <v>févr-18</v>
      </c>
    </row>
    <row r="32" spans="28:33" x14ac:dyDescent="0.2">
      <c r="AE32" s="325">
        <f t="shared" si="0"/>
        <v>27</v>
      </c>
      <c r="AF32" s="325" t="s">
        <v>435</v>
      </c>
      <c r="AG32" s="338" t="str">
        <f ca="1">TEXT(DATE(Sommaire!$H$6,$AE32,1),"mmm-aa")</f>
        <v>mars-18</v>
      </c>
    </row>
    <row r="33" spans="31:33" x14ac:dyDescent="0.2">
      <c r="AE33" s="325">
        <f t="shared" si="0"/>
        <v>28</v>
      </c>
      <c r="AF33" s="325" t="s">
        <v>436</v>
      </c>
      <c r="AG33" s="338" t="str">
        <f ca="1">TEXT(DATE(Sommaire!$H$6,$AE33,1),"mmm-aa")</f>
        <v>avr-18</v>
      </c>
    </row>
    <row r="34" spans="31:33" x14ac:dyDescent="0.2">
      <c r="AE34" s="325">
        <f t="shared" si="0"/>
        <v>29</v>
      </c>
      <c r="AF34" s="325" t="s">
        <v>437</v>
      </c>
      <c r="AG34" s="338" t="str">
        <f ca="1">TEXT(DATE(Sommaire!$H$6,$AE34,1),"mmm-aa")</f>
        <v>mai-18</v>
      </c>
    </row>
    <row r="35" spans="31:33" x14ac:dyDescent="0.2">
      <c r="AE35" s="325">
        <f t="shared" si="0"/>
        <v>30</v>
      </c>
      <c r="AF35" s="325" t="s">
        <v>438</v>
      </c>
      <c r="AG35" s="338" t="str">
        <f ca="1">TEXT(DATE(Sommaire!$H$6,$AE35,1),"mmm-aa")</f>
        <v>juin-18</v>
      </c>
    </row>
    <row r="36" spans="31:33" x14ac:dyDescent="0.2">
      <c r="AE36" s="325">
        <f t="shared" si="0"/>
        <v>31</v>
      </c>
      <c r="AF36" s="325" t="s">
        <v>439</v>
      </c>
      <c r="AG36" s="338" t="str">
        <f ca="1">TEXT(DATE(Sommaire!$H$6,$AE36,1),"mmm-aa")</f>
        <v>juil-18</v>
      </c>
    </row>
    <row r="37" spans="31:33" x14ac:dyDescent="0.2">
      <c r="AE37" s="325">
        <f t="shared" si="0"/>
        <v>32</v>
      </c>
      <c r="AF37" s="325" t="s">
        <v>440</v>
      </c>
      <c r="AG37" s="338" t="str">
        <f ca="1">TEXT(DATE(Sommaire!$H$6,$AE37,1),"mmm-aa")</f>
        <v>août-18</v>
      </c>
    </row>
    <row r="38" spans="31:33" x14ac:dyDescent="0.2">
      <c r="AE38" s="325">
        <f t="shared" si="0"/>
        <v>33</v>
      </c>
      <c r="AF38" s="325" t="s">
        <v>441</v>
      </c>
      <c r="AG38" s="338" t="str">
        <f ca="1">TEXT(DATE(Sommaire!$H$6,$AE38,1),"mmm-aa")</f>
        <v>sept-18</v>
      </c>
    </row>
    <row r="39" spans="31:33" x14ac:dyDescent="0.2">
      <c r="AE39" s="325">
        <f t="shared" si="0"/>
        <v>34</v>
      </c>
      <c r="AF39" s="325" t="s">
        <v>442</v>
      </c>
      <c r="AG39" s="338" t="str">
        <f ca="1">TEXT(DATE(Sommaire!$H$6,$AE39,1),"mmm-aa")</f>
        <v>oct-18</v>
      </c>
    </row>
    <row r="40" spans="31:33" x14ac:dyDescent="0.2">
      <c r="AE40" s="325">
        <f t="shared" si="0"/>
        <v>35</v>
      </c>
      <c r="AF40" s="325" t="s">
        <v>443</v>
      </c>
      <c r="AG40" s="338" t="str">
        <f ca="1">TEXT(DATE(Sommaire!$H$6,$AE40,1),"mmm-aa")</f>
        <v>nov-18</v>
      </c>
    </row>
    <row r="41" spans="31:33" x14ac:dyDescent="0.2">
      <c r="AE41" s="325">
        <f t="shared" si="0"/>
        <v>36</v>
      </c>
      <c r="AF41" s="325" t="s">
        <v>451</v>
      </c>
      <c r="AG41" s="338" t="str">
        <f ca="1">TEXT(DATE(Sommaire!$H$6,$AE41,1),"mmm-aa")</f>
        <v>déc-18</v>
      </c>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Q46"/>
  <sheetViews>
    <sheetView showGridLines="0" topLeftCell="A13" zoomScale="70" zoomScaleNormal="70" workbookViewId="0">
      <selection activeCell="O46" sqref="O46"/>
    </sheetView>
  </sheetViews>
  <sheetFormatPr baseColWidth="10" defaultRowHeight="15.95" customHeight="1" x14ac:dyDescent="0.25"/>
  <cols>
    <col min="1" max="1" width="51.42578125" style="8" customWidth="1"/>
    <col min="2" max="15" width="12.7109375" style="8" customWidth="1"/>
    <col min="16" max="16384" width="11.42578125" style="8"/>
  </cols>
  <sheetData>
    <row r="1" spans="1:15" ht="15.95" customHeight="1" x14ac:dyDescent="0.25">
      <c r="A1" s="299"/>
      <c r="B1" s="279" t="s">
        <v>185</v>
      </c>
    </row>
    <row r="2" spans="1:15" ht="15.95" customHeight="1" x14ac:dyDescent="0.25">
      <c r="A2" s="317"/>
    </row>
    <row r="3" spans="1:15" ht="15.95" customHeight="1" x14ac:dyDescent="0.25">
      <c r="A3" s="49" t="s">
        <v>309</v>
      </c>
      <c r="B3" s="49"/>
    </row>
    <row r="4" spans="1:15" ht="15.95" customHeight="1" x14ac:dyDescent="0.25">
      <c r="A4" s="142" t="s">
        <v>174</v>
      </c>
      <c r="B4" s="140" t="s">
        <v>327</v>
      </c>
      <c r="C4" s="140" t="str">
        <f ca="1">OFFSET(ReadMe!$AG$6,COLUMN()-3,0)</f>
        <v>janv-16</v>
      </c>
      <c r="D4" s="140" t="str">
        <f ca="1">OFFSET(ReadMe!$AG$6,COLUMN()-3,0)</f>
        <v>févr-16</v>
      </c>
      <c r="E4" s="140" t="str">
        <f ca="1">OFFSET(ReadMe!$AG$6,COLUMN()-3,0)</f>
        <v>mars-16</v>
      </c>
      <c r="F4" s="140" t="str">
        <f ca="1">OFFSET(ReadMe!$AG$6,COLUMN()-3,0)</f>
        <v>avr-16</v>
      </c>
      <c r="G4" s="140" t="str">
        <f ca="1">OFFSET(ReadMe!$AG$6,COLUMN()-3,0)</f>
        <v>mai-16</v>
      </c>
      <c r="H4" s="140" t="str">
        <f ca="1">OFFSET(ReadMe!$AG$6,COLUMN()-3,0)</f>
        <v>juin-16</v>
      </c>
      <c r="I4" s="140" t="str">
        <f ca="1">OFFSET(ReadMe!$AG$6,COLUMN()-3,0)</f>
        <v>juil-16</v>
      </c>
      <c r="J4" s="140" t="str">
        <f ca="1">OFFSET(ReadMe!$AG$6,COLUMN()-3,0)</f>
        <v>août-16</v>
      </c>
      <c r="K4" s="140" t="str">
        <f ca="1">OFFSET(ReadMe!$AG$6,COLUMN()-3,0)</f>
        <v>sept-16</v>
      </c>
      <c r="L4" s="140" t="str">
        <f ca="1">OFFSET(ReadMe!$AG$6,COLUMN()-3,0)</f>
        <v>oct-16</v>
      </c>
      <c r="M4" s="140" t="str">
        <f ca="1">OFFSET(ReadMe!$AG$6,COLUMN()-3,0)</f>
        <v>nov-16</v>
      </c>
      <c r="N4" s="140" t="str">
        <f ca="1">OFFSET(ReadMe!$AG$6,COLUMN()-3,0)</f>
        <v>déc-16</v>
      </c>
      <c r="O4" s="141" t="s">
        <v>277</v>
      </c>
    </row>
    <row r="5" spans="1:15" ht="15.95" customHeight="1" x14ac:dyDescent="0.25">
      <c r="A5" s="173" t="s">
        <v>172</v>
      </c>
      <c r="B5" s="136">
        <f>'Plan de financement'!C22</f>
        <v>0</v>
      </c>
      <c r="C5" s="172"/>
      <c r="D5" s="173"/>
      <c r="E5" s="173"/>
      <c r="F5" s="173"/>
      <c r="G5" s="173"/>
      <c r="H5" s="173"/>
      <c r="I5" s="173"/>
      <c r="J5" s="173"/>
      <c r="K5" s="173"/>
      <c r="L5" s="173"/>
      <c r="M5" s="173"/>
      <c r="N5" s="173"/>
      <c r="O5" s="178"/>
    </row>
    <row r="6" spans="1:15" ht="15.95" customHeight="1" x14ac:dyDescent="0.25">
      <c r="A6" s="179" t="s">
        <v>171</v>
      </c>
      <c r="B6" s="150"/>
      <c r="C6" s="180"/>
      <c r="D6" s="180"/>
      <c r="E6" s="180"/>
      <c r="F6" s="180"/>
      <c r="G6" s="180"/>
      <c r="H6" s="180"/>
      <c r="I6" s="180"/>
      <c r="J6" s="180"/>
      <c r="K6" s="180"/>
      <c r="L6" s="180"/>
      <c r="M6" s="180"/>
      <c r="N6" s="180"/>
      <c r="O6" s="181"/>
    </row>
    <row r="7" spans="1:15" ht="15.95" customHeight="1" x14ac:dyDescent="0.25">
      <c r="A7" s="182" t="s">
        <v>163</v>
      </c>
      <c r="B7" s="147"/>
      <c r="C7" s="176"/>
      <c r="D7" s="176"/>
      <c r="E7" s="176"/>
      <c r="F7" s="176"/>
      <c r="G7" s="176"/>
      <c r="H7" s="176"/>
      <c r="I7" s="176"/>
      <c r="J7" s="176"/>
      <c r="K7" s="176"/>
      <c r="L7" s="176"/>
      <c r="M7" s="176"/>
      <c r="N7" s="176"/>
      <c r="O7" s="177"/>
    </row>
    <row r="8" spans="1:15" ht="15.95" customHeight="1" x14ac:dyDescent="0.25">
      <c r="A8" s="183" t="s">
        <v>170</v>
      </c>
      <c r="B8" s="172"/>
      <c r="C8" s="172">
        <f>'Paramètres Activité'!B$204</f>
        <v>0</v>
      </c>
      <c r="D8" s="172">
        <f>'Paramètres Activité'!C$204</f>
        <v>0</v>
      </c>
      <c r="E8" s="172">
        <f>'Paramètres Activité'!D$204</f>
        <v>0</v>
      </c>
      <c r="F8" s="172">
        <f>'Paramètres Activité'!E$204</f>
        <v>0</v>
      </c>
      <c r="G8" s="172">
        <f>'Paramètres Activité'!F$204</f>
        <v>0</v>
      </c>
      <c r="H8" s="172">
        <f>'Paramètres Activité'!G$204</f>
        <v>0</v>
      </c>
      <c r="I8" s="172">
        <f>'Paramètres Activité'!H$204</f>
        <v>0</v>
      </c>
      <c r="J8" s="172">
        <f>'Paramètres Activité'!I$204</f>
        <v>0</v>
      </c>
      <c r="K8" s="172">
        <f>'Paramètres Activité'!J$204</f>
        <v>0</v>
      </c>
      <c r="L8" s="172">
        <f>'Paramètres Activité'!K$204</f>
        <v>0</v>
      </c>
      <c r="M8" s="172">
        <f>'Paramètres Activité'!L$204</f>
        <v>0</v>
      </c>
      <c r="N8" s="172">
        <f>'Paramètres Activité'!M$204</f>
        <v>0</v>
      </c>
      <c r="O8" s="172">
        <f>'Paramètres Activité'!O204</f>
        <v>0</v>
      </c>
    </row>
    <row r="9" spans="1:15" ht="15.95" customHeight="1" x14ac:dyDescent="0.25">
      <c r="A9" s="183" t="s">
        <v>169</v>
      </c>
      <c r="B9" s="172"/>
      <c r="C9" s="172">
        <f>'Paramètres Activité'!B$205</f>
        <v>0</v>
      </c>
      <c r="D9" s="172">
        <f>'Paramètres Activité'!C$205</f>
        <v>0</v>
      </c>
      <c r="E9" s="172">
        <f>'Paramètres Activité'!D$205</f>
        <v>0</v>
      </c>
      <c r="F9" s="172">
        <f>'Paramètres Activité'!E$205</f>
        <v>0</v>
      </c>
      <c r="G9" s="172">
        <f>'Paramètres Activité'!F$205</f>
        <v>0</v>
      </c>
      <c r="H9" s="172">
        <f>'Paramètres Activité'!G$205</f>
        <v>0</v>
      </c>
      <c r="I9" s="172">
        <f>'Paramètres Activité'!H$205</f>
        <v>0</v>
      </c>
      <c r="J9" s="172">
        <f>'Paramètres Activité'!I$205</f>
        <v>0</v>
      </c>
      <c r="K9" s="172">
        <f>'Paramètres Activité'!J$205</f>
        <v>0</v>
      </c>
      <c r="L9" s="172">
        <f>'Paramètres Activité'!K$205</f>
        <v>0</v>
      </c>
      <c r="M9" s="172">
        <f>'Paramètres Activité'!L$205</f>
        <v>0</v>
      </c>
      <c r="N9" s="172">
        <f>'Paramètres Activité'!M$205</f>
        <v>0</v>
      </c>
      <c r="O9" s="194">
        <f>'Paramètres Activité'!O205</f>
        <v>0</v>
      </c>
    </row>
    <row r="10" spans="1:15" ht="15.95" customHeight="1" x14ac:dyDescent="0.25">
      <c r="A10" s="182" t="s">
        <v>162</v>
      </c>
      <c r="B10" s="147"/>
      <c r="C10" s="176"/>
      <c r="D10" s="176"/>
      <c r="E10" s="176"/>
      <c r="F10" s="176"/>
      <c r="G10" s="176"/>
      <c r="H10" s="176"/>
      <c r="I10" s="176"/>
      <c r="J10" s="176"/>
      <c r="K10" s="176"/>
      <c r="L10" s="176"/>
      <c r="M10" s="176"/>
      <c r="N10" s="176"/>
      <c r="O10" s="177"/>
    </row>
    <row r="11" spans="1:15" ht="15.95" customHeight="1" x14ac:dyDescent="0.25">
      <c r="A11" s="183" t="s">
        <v>168</v>
      </c>
      <c r="B11" s="148">
        <f>'Paramètres Financement'!C9</f>
        <v>0</v>
      </c>
      <c r="C11" s="173"/>
      <c r="D11" s="173"/>
      <c r="E11" s="173"/>
      <c r="F11" s="173"/>
      <c r="G11" s="173"/>
      <c r="H11" s="173"/>
      <c r="I11" s="173"/>
      <c r="J11" s="173"/>
      <c r="K11" s="173"/>
      <c r="L11" s="173"/>
      <c r="M11" s="173"/>
      <c r="N11" s="173"/>
      <c r="O11" s="178"/>
    </row>
    <row r="12" spans="1:15" ht="15.95" customHeight="1" x14ac:dyDescent="0.25">
      <c r="A12" s="183" t="s">
        <v>167</v>
      </c>
      <c r="B12" s="148">
        <f>'Paramètres Financement'!C14</f>
        <v>0</v>
      </c>
      <c r="C12" s="173"/>
      <c r="D12" s="173"/>
      <c r="E12" s="173"/>
      <c r="F12" s="173"/>
      <c r="G12" s="173"/>
      <c r="H12" s="173"/>
      <c r="I12" s="173"/>
      <c r="J12" s="173"/>
      <c r="K12" s="173"/>
      <c r="L12" s="173"/>
      <c r="M12" s="173"/>
      <c r="N12" s="173"/>
      <c r="O12" s="178"/>
    </row>
    <row r="13" spans="1:15" ht="15.95" customHeight="1" x14ac:dyDescent="0.25">
      <c r="A13" s="183" t="s">
        <v>296</v>
      </c>
      <c r="B13" s="148">
        <f ca="1">'Paramètres Financement'!C20</f>
        <v>0</v>
      </c>
      <c r="C13" s="173"/>
      <c r="D13" s="173"/>
      <c r="E13" s="173"/>
      <c r="F13" s="173"/>
      <c r="G13" s="173"/>
      <c r="H13" s="173"/>
      <c r="I13" s="173"/>
      <c r="J13" s="173"/>
      <c r="K13" s="173"/>
      <c r="L13" s="173"/>
      <c r="M13" s="173"/>
      <c r="N13" s="173"/>
      <c r="O13" s="178"/>
    </row>
    <row r="14" spans="1:15" ht="15.95" customHeight="1" x14ac:dyDescent="0.25">
      <c r="A14" s="183" t="s">
        <v>521</v>
      </c>
      <c r="B14" s="148">
        <f>'Paramètres Financement'!C24</f>
        <v>0</v>
      </c>
      <c r="C14" s="173"/>
      <c r="D14" s="173"/>
      <c r="E14" s="173"/>
      <c r="F14" s="173"/>
      <c r="G14" s="173"/>
      <c r="H14" s="173"/>
      <c r="I14" s="173"/>
      <c r="J14" s="173"/>
      <c r="K14" s="173"/>
      <c r="L14" s="173"/>
      <c r="M14" s="173"/>
      <c r="N14" s="173"/>
      <c r="O14" s="178"/>
    </row>
    <row r="15" spans="1:15" ht="15.95" customHeight="1" x14ac:dyDescent="0.25">
      <c r="A15" s="183" t="s">
        <v>166</v>
      </c>
      <c r="B15" s="149">
        <f>'Paramètres Activité'!B31</f>
        <v>0</v>
      </c>
      <c r="C15" s="173"/>
      <c r="D15" s="173"/>
      <c r="E15" s="173"/>
      <c r="F15" s="173"/>
      <c r="G15" s="173"/>
      <c r="H15" s="173"/>
      <c r="I15" s="173"/>
      <c r="J15" s="173"/>
      <c r="K15" s="173"/>
      <c r="L15" s="173"/>
      <c r="M15" s="173"/>
      <c r="N15" s="173"/>
      <c r="O15" s="178"/>
    </row>
    <row r="16" spans="1:15" ht="15.95" customHeight="1" x14ac:dyDescent="0.25">
      <c r="A16" s="183" t="s">
        <v>311</v>
      </c>
      <c r="B16" s="149">
        <f>'Paramètres Activité'!B32</f>
        <v>0</v>
      </c>
      <c r="C16" s="173"/>
      <c r="D16" s="173"/>
      <c r="E16" s="173"/>
      <c r="F16" s="173"/>
      <c r="G16" s="173"/>
      <c r="H16" s="173"/>
      <c r="I16" s="173"/>
      <c r="J16" s="173"/>
      <c r="K16" s="173"/>
      <c r="L16" s="173"/>
      <c r="M16" s="173"/>
      <c r="N16" s="173"/>
      <c r="O16" s="178"/>
    </row>
    <row r="17" spans="1:17" ht="15.95" customHeight="1" x14ac:dyDescent="0.25">
      <c r="A17" s="182" t="s">
        <v>321</v>
      </c>
      <c r="B17" s="152"/>
      <c r="C17" s="176">
        <f>IF(C46&lt;0,-C46,0)</f>
        <v>0</v>
      </c>
      <c r="D17" s="176">
        <f>IF(D46&lt;0,-D46,0)</f>
        <v>0</v>
      </c>
      <c r="E17" s="176">
        <f t="shared" ref="E17:O17" si="0">IF(E46&lt;0,-E46,0)</f>
        <v>0</v>
      </c>
      <c r="F17" s="176">
        <f t="shared" si="0"/>
        <v>0</v>
      </c>
      <c r="G17" s="176">
        <f t="shared" si="0"/>
        <v>0</v>
      </c>
      <c r="H17" s="176">
        <f t="shared" si="0"/>
        <v>0</v>
      </c>
      <c r="I17" s="176">
        <f t="shared" si="0"/>
        <v>0</v>
      </c>
      <c r="J17" s="176">
        <f t="shared" si="0"/>
        <v>0</v>
      </c>
      <c r="K17" s="176">
        <f t="shared" si="0"/>
        <v>0</v>
      </c>
      <c r="L17" s="176">
        <f t="shared" si="0"/>
        <v>0</v>
      </c>
      <c r="M17" s="176">
        <f t="shared" si="0"/>
        <v>0</v>
      </c>
      <c r="N17" s="176">
        <f t="shared" si="0"/>
        <v>0</v>
      </c>
      <c r="O17" s="176">
        <f t="shared" si="0"/>
        <v>0</v>
      </c>
    </row>
    <row r="18" spans="1:17" ht="15.95" customHeight="1" x14ac:dyDescent="0.25">
      <c r="A18" s="184" t="s">
        <v>165</v>
      </c>
      <c r="B18" s="184">
        <f ca="1">SUM(B5:B17)</f>
        <v>0</v>
      </c>
      <c r="C18" s="184">
        <f>SUM(C5:C17)</f>
        <v>0</v>
      </c>
      <c r="D18" s="184">
        <f t="shared" ref="D18:O18" si="1">SUM(D5:D17)</f>
        <v>0</v>
      </c>
      <c r="E18" s="184">
        <f t="shared" si="1"/>
        <v>0</v>
      </c>
      <c r="F18" s="184">
        <f t="shared" si="1"/>
        <v>0</v>
      </c>
      <c r="G18" s="184">
        <f t="shared" si="1"/>
        <v>0</v>
      </c>
      <c r="H18" s="184">
        <f t="shared" si="1"/>
        <v>0</v>
      </c>
      <c r="I18" s="184">
        <f t="shared" si="1"/>
        <v>0</v>
      </c>
      <c r="J18" s="184">
        <f t="shared" si="1"/>
        <v>0</v>
      </c>
      <c r="K18" s="184">
        <f t="shared" si="1"/>
        <v>0</v>
      </c>
      <c r="L18" s="184">
        <f t="shared" si="1"/>
        <v>0</v>
      </c>
      <c r="M18" s="184">
        <f t="shared" si="1"/>
        <v>0</v>
      </c>
      <c r="N18" s="184">
        <f t="shared" si="1"/>
        <v>0</v>
      </c>
      <c r="O18" s="184">
        <f t="shared" si="1"/>
        <v>0</v>
      </c>
    </row>
    <row r="19" spans="1:17" ht="15.95" customHeight="1" x14ac:dyDescent="0.25">
      <c r="A19" s="179" t="s">
        <v>164</v>
      </c>
      <c r="B19" s="150"/>
      <c r="C19" s="180"/>
      <c r="D19" s="180"/>
      <c r="E19" s="180"/>
      <c r="F19" s="180"/>
      <c r="G19" s="180"/>
      <c r="H19" s="180"/>
      <c r="I19" s="180"/>
      <c r="J19" s="180"/>
      <c r="K19" s="180"/>
      <c r="L19" s="180"/>
      <c r="M19" s="180"/>
      <c r="N19" s="180"/>
      <c r="O19" s="180"/>
    </row>
    <row r="20" spans="1:17" ht="15.95" customHeight="1" x14ac:dyDescent="0.25">
      <c r="A20" s="182" t="s">
        <v>163</v>
      </c>
      <c r="B20" s="147"/>
      <c r="C20" s="176"/>
      <c r="D20" s="176"/>
      <c r="E20" s="176"/>
      <c r="F20" s="176"/>
      <c r="G20" s="176"/>
      <c r="H20" s="176"/>
      <c r="I20" s="176"/>
      <c r="J20" s="176"/>
      <c r="K20" s="176"/>
      <c r="L20" s="176"/>
      <c r="M20" s="176"/>
      <c r="N20" s="176"/>
      <c r="O20" s="176"/>
    </row>
    <row r="21" spans="1:17" ht="15.95" customHeight="1" x14ac:dyDescent="0.25">
      <c r="A21" s="185" t="s">
        <v>313</v>
      </c>
      <c r="B21" s="148"/>
      <c r="C21" s="148">
        <f>'Paramètres Activité'!B$212</f>
        <v>0</v>
      </c>
      <c r="D21" s="148">
        <f>'Paramètres Activité'!C$212</f>
        <v>0</v>
      </c>
      <c r="E21" s="148">
        <f>'Paramètres Activité'!D$212</f>
        <v>0</v>
      </c>
      <c r="F21" s="148">
        <f>'Paramètres Activité'!E$212</f>
        <v>0</v>
      </c>
      <c r="G21" s="148">
        <f>'Paramètres Activité'!F$212</f>
        <v>0</v>
      </c>
      <c r="H21" s="148">
        <f>'Paramètres Activité'!G$212</f>
        <v>0</v>
      </c>
      <c r="I21" s="148">
        <f>'Paramètres Activité'!H$212</f>
        <v>0</v>
      </c>
      <c r="J21" s="148">
        <f>'Paramètres Activité'!I$212</f>
        <v>0</v>
      </c>
      <c r="K21" s="148">
        <f>'Paramètres Activité'!J$212</f>
        <v>0</v>
      </c>
      <c r="L21" s="148">
        <f>'Paramètres Activité'!K$212</f>
        <v>0</v>
      </c>
      <c r="M21" s="148">
        <f>'Paramètres Activité'!L$212</f>
        <v>0</v>
      </c>
      <c r="N21" s="148">
        <f>'Paramètres Activité'!M$212</f>
        <v>0</v>
      </c>
      <c r="O21" s="194">
        <f>'Paramètres Activité'!O212</f>
        <v>0</v>
      </c>
    </row>
    <row r="22" spans="1:17" ht="15.95" customHeight="1" x14ac:dyDescent="0.25">
      <c r="A22" s="185" t="s">
        <v>314</v>
      </c>
      <c r="B22" s="148"/>
      <c r="C22" s="148">
        <f>'Paramètres Activité'!B$216</f>
        <v>0</v>
      </c>
      <c r="D22" s="148">
        <f>'Paramètres Activité'!C$216</f>
        <v>0</v>
      </c>
      <c r="E22" s="148">
        <f>'Paramètres Activité'!D$216</f>
        <v>0</v>
      </c>
      <c r="F22" s="148">
        <f>'Paramètres Activité'!E$216</f>
        <v>0</v>
      </c>
      <c r="G22" s="148">
        <f>'Paramètres Activité'!F$216</f>
        <v>0</v>
      </c>
      <c r="H22" s="148">
        <f>'Paramètres Activité'!G$216</f>
        <v>0</v>
      </c>
      <c r="I22" s="148">
        <f>'Paramètres Activité'!H$216</f>
        <v>0</v>
      </c>
      <c r="J22" s="148">
        <f>'Paramètres Activité'!I$216</f>
        <v>0</v>
      </c>
      <c r="K22" s="148">
        <f>'Paramètres Activité'!J$216</f>
        <v>0</v>
      </c>
      <c r="L22" s="148">
        <f>'Paramètres Activité'!K$216</f>
        <v>0</v>
      </c>
      <c r="M22" s="148">
        <f>'Paramètres Activité'!L$216</f>
        <v>0</v>
      </c>
      <c r="N22" s="148">
        <f>'Paramètres Activité'!M$216</f>
        <v>0</v>
      </c>
      <c r="O22" s="194">
        <f>'Paramètres Activité'!O$216</f>
        <v>0</v>
      </c>
    </row>
    <row r="23" spans="1:17" ht="15.95" customHeight="1" x14ac:dyDescent="0.25">
      <c r="A23" s="183" t="s">
        <v>52</v>
      </c>
      <c r="B23" s="148"/>
      <c r="C23" s="148">
        <f>'Paramètres Activité'!B$220</f>
        <v>0</v>
      </c>
      <c r="D23" s="148">
        <f>'Paramètres Activité'!C$220</f>
        <v>0</v>
      </c>
      <c r="E23" s="148">
        <f>'Paramètres Activité'!D$220</f>
        <v>0</v>
      </c>
      <c r="F23" s="148">
        <f>'Paramètres Activité'!E$220</f>
        <v>0</v>
      </c>
      <c r="G23" s="148">
        <f>'Paramètres Activité'!F$220</f>
        <v>0</v>
      </c>
      <c r="H23" s="148">
        <f>'Paramètres Activité'!G$220</f>
        <v>0</v>
      </c>
      <c r="I23" s="148">
        <f>'Paramètres Activité'!H$220</f>
        <v>0</v>
      </c>
      <c r="J23" s="148">
        <f>'Paramètres Activité'!I$220</f>
        <v>0</v>
      </c>
      <c r="K23" s="148">
        <f>'Paramètres Activité'!J$220</f>
        <v>0</v>
      </c>
      <c r="L23" s="148">
        <f>'Paramètres Activité'!K$220</f>
        <v>0</v>
      </c>
      <c r="M23" s="148">
        <f>'Paramètres Activité'!L$220</f>
        <v>0</v>
      </c>
      <c r="N23" s="148">
        <f>'Paramètres Activité'!M$220</f>
        <v>0</v>
      </c>
      <c r="O23" s="194">
        <f>'Paramètres Activité'!O$220</f>
        <v>0</v>
      </c>
    </row>
    <row r="24" spans="1:17" ht="15.95" customHeight="1" x14ac:dyDescent="0.25">
      <c r="A24" s="183" t="s">
        <v>53</v>
      </c>
      <c r="B24" s="148"/>
      <c r="C24" s="148">
        <f>'Paramètres Activité'!B$232</f>
        <v>0</v>
      </c>
      <c r="D24" s="148">
        <f>'Paramètres Activité'!C$232</f>
        <v>0</v>
      </c>
      <c r="E24" s="148">
        <f>'Paramètres Activité'!D$232</f>
        <v>0</v>
      </c>
      <c r="F24" s="148">
        <f>'Paramètres Activité'!E$232</f>
        <v>0</v>
      </c>
      <c r="G24" s="148">
        <f>'Paramètres Activité'!F$232</f>
        <v>0</v>
      </c>
      <c r="H24" s="148">
        <f>'Paramètres Activité'!G$232</f>
        <v>0</v>
      </c>
      <c r="I24" s="148">
        <f>'Paramètres Activité'!H$232</f>
        <v>0</v>
      </c>
      <c r="J24" s="148">
        <f>'Paramètres Activité'!I$232</f>
        <v>0</v>
      </c>
      <c r="K24" s="148">
        <f>'Paramètres Activité'!J$232</f>
        <v>0</v>
      </c>
      <c r="L24" s="148">
        <f>'Paramètres Activité'!K$232</f>
        <v>0</v>
      </c>
      <c r="M24" s="148">
        <f>'Paramètres Activité'!L$232</f>
        <v>0</v>
      </c>
      <c r="N24" s="148">
        <f>'Paramètres Activité'!M$232</f>
        <v>0</v>
      </c>
      <c r="O24" s="194">
        <f>'Paramètres Activité'!O$232</f>
        <v>0</v>
      </c>
    </row>
    <row r="25" spans="1:17" ht="15.95" customHeight="1" x14ac:dyDescent="0.25">
      <c r="A25" s="183" t="s">
        <v>175</v>
      </c>
      <c r="B25" s="148"/>
      <c r="C25" s="172">
        <f>'Paramètres Activité'!B$233</f>
        <v>0</v>
      </c>
      <c r="D25" s="172">
        <f>'Paramètres Activité'!C$233</f>
        <v>0</v>
      </c>
      <c r="E25" s="172">
        <f>'Paramètres Activité'!D$233</f>
        <v>0</v>
      </c>
      <c r="F25" s="172">
        <f>'Paramètres Activité'!E$233</f>
        <v>0</v>
      </c>
      <c r="G25" s="172">
        <f>'Paramètres Activité'!F$233</f>
        <v>0</v>
      </c>
      <c r="H25" s="172">
        <f>'Paramètres Activité'!G$233</f>
        <v>0</v>
      </c>
      <c r="I25" s="172">
        <f>'Paramètres Activité'!H$233</f>
        <v>0</v>
      </c>
      <c r="J25" s="172">
        <f>'Paramètres Activité'!I$233</f>
        <v>0</v>
      </c>
      <c r="K25" s="172">
        <f>'Paramètres Activité'!J$233</f>
        <v>0</v>
      </c>
      <c r="L25" s="172">
        <f>'Paramètres Activité'!K$233</f>
        <v>0</v>
      </c>
      <c r="M25" s="172">
        <f>'Paramètres Activité'!L$233</f>
        <v>0</v>
      </c>
      <c r="N25" s="172">
        <f>'Paramètres Activité'!M$233</f>
        <v>0</v>
      </c>
      <c r="O25" s="194">
        <f>'Paramètres Activité'!O$233</f>
        <v>0</v>
      </c>
    </row>
    <row r="26" spans="1:17" ht="15.95" customHeight="1" x14ac:dyDescent="0.25">
      <c r="A26" s="183" t="s">
        <v>177</v>
      </c>
      <c r="B26" s="148"/>
      <c r="C26" s="172">
        <f>'Paramètres Activité'!B$234</f>
        <v>0</v>
      </c>
      <c r="D26" s="172">
        <f>'Paramètres Activité'!C$234</f>
        <v>0</v>
      </c>
      <c r="E26" s="172">
        <f>'Paramètres Activité'!D$234</f>
        <v>0</v>
      </c>
      <c r="F26" s="172">
        <f>'Paramètres Activité'!E$234</f>
        <v>0</v>
      </c>
      <c r="G26" s="172">
        <f>'Paramètres Activité'!F$234</f>
        <v>0</v>
      </c>
      <c r="H26" s="172">
        <f>'Paramètres Activité'!G$234</f>
        <v>0</v>
      </c>
      <c r="I26" s="172">
        <f>'Paramètres Activité'!H$234</f>
        <v>0</v>
      </c>
      <c r="J26" s="172">
        <f>'Paramètres Activité'!I$234</f>
        <v>0</v>
      </c>
      <c r="K26" s="172">
        <f>'Paramètres Activité'!J$234</f>
        <v>0</v>
      </c>
      <c r="L26" s="172">
        <f>'Paramètres Activité'!K$234</f>
        <v>0</v>
      </c>
      <c r="M26" s="172">
        <f>'Paramètres Activité'!L$234</f>
        <v>0</v>
      </c>
      <c r="N26" s="172">
        <f>'Paramètres Activité'!M$234</f>
        <v>0</v>
      </c>
      <c r="O26" s="194">
        <f>'Paramètres Activité'!O$234</f>
        <v>0</v>
      </c>
    </row>
    <row r="27" spans="1:17" ht="15.95" customHeight="1" x14ac:dyDescent="0.25">
      <c r="A27" s="183" t="s">
        <v>300</v>
      </c>
      <c r="B27" s="148"/>
      <c r="C27" s="172">
        <f>'Paramètres Activité'!B$235</f>
        <v>0</v>
      </c>
      <c r="D27" s="172">
        <f>'Paramètres Activité'!C$235</f>
        <v>0</v>
      </c>
      <c r="E27" s="172">
        <f>'Paramètres Activité'!D$235</f>
        <v>0</v>
      </c>
      <c r="F27" s="172">
        <f>'Paramètres Activité'!E$235</f>
        <v>0</v>
      </c>
      <c r="G27" s="172">
        <f>'Paramètres Activité'!F$235</f>
        <v>0</v>
      </c>
      <c r="H27" s="172">
        <f>'Paramètres Activité'!G$235</f>
        <v>0</v>
      </c>
      <c r="I27" s="172">
        <f>'Paramètres Activité'!H$235</f>
        <v>0</v>
      </c>
      <c r="J27" s="172">
        <f>'Paramètres Activité'!I$235</f>
        <v>0</v>
      </c>
      <c r="K27" s="172">
        <f>'Paramètres Activité'!J$235</f>
        <v>0</v>
      </c>
      <c r="L27" s="172">
        <f>'Paramètres Activité'!K$235</f>
        <v>0</v>
      </c>
      <c r="M27" s="172">
        <f>'Paramètres Activité'!L$235</f>
        <v>0</v>
      </c>
      <c r="N27" s="172">
        <f>'Paramètres Activité'!M$235</f>
        <v>0</v>
      </c>
      <c r="O27" s="194">
        <f>'Paramètres Activité'!O$235</f>
        <v>0</v>
      </c>
      <c r="P27" s="211"/>
      <c r="Q27" s="211"/>
    </row>
    <row r="28" spans="1:17" ht="15.95" customHeight="1" x14ac:dyDescent="0.25">
      <c r="A28" s="183" t="s">
        <v>54</v>
      </c>
      <c r="B28" s="148"/>
      <c r="C28" s="172">
        <f>'Paramètres Activité'!B$236</f>
        <v>0</v>
      </c>
      <c r="D28" s="172">
        <f>'Paramètres Activité'!C$236</f>
        <v>0</v>
      </c>
      <c r="E28" s="172">
        <f>'Paramètres Activité'!D$236</f>
        <v>0</v>
      </c>
      <c r="F28" s="172">
        <f>'Paramètres Activité'!E$236</f>
        <v>0</v>
      </c>
      <c r="G28" s="172">
        <f>'Paramètres Activité'!F$236</f>
        <v>0</v>
      </c>
      <c r="H28" s="172">
        <f>'Paramètres Activité'!G$236</f>
        <v>0</v>
      </c>
      <c r="I28" s="172">
        <f>'Paramètres Activité'!H$236</f>
        <v>0</v>
      </c>
      <c r="J28" s="172">
        <f>'Paramètres Activité'!I$236</f>
        <v>0</v>
      </c>
      <c r="K28" s="172">
        <f>'Paramètres Activité'!J$236</f>
        <v>0</v>
      </c>
      <c r="L28" s="172">
        <f>'Paramètres Activité'!K$236</f>
        <v>0</v>
      </c>
      <c r="M28" s="172">
        <f>'Paramètres Activité'!L$236</f>
        <v>0</v>
      </c>
      <c r="N28" s="172">
        <f>'Paramètres Activité'!M$236</f>
        <v>0</v>
      </c>
      <c r="O28" s="194">
        <f>'Paramètres Activité'!O$236</f>
        <v>0</v>
      </c>
    </row>
    <row r="29" spans="1:17" ht="15.95" customHeight="1" x14ac:dyDescent="0.25">
      <c r="A29" s="183" t="s">
        <v>319</v>
      </c>
      <c r="B29" s="148"/>
      <c r="C29" s="172">
        <f>'Paramètres Activité'!B$237</f>
        <v>0</v>
      </c>
      <c r="D29" s="172">
        <f>'Paramètres Activité'!C$237</f>
        <v>0</v>
      </c>
      <c r="E29" s="172">
        <f>'Paramètres Activité'!D$237</f>
        <v>0</v>
      </c>
      <c r="F29" s="172">
        <f>'Paramètres Activité'!E$237</f>
        <v>0</v>
      </c>
      <c r="G29" s="172">
        <f>'Paramètres Activité'!F$237</f>
        <v>0</v>
      </c>
      <c r="H29" s="172">
        <f>'Paramètres Activité'!G$237</f>
        <v>0</v>
      </c>
      <c r="I29" s="172">
        <f>'Paramètres Activité'!H$237</f>
        <v>0</v>
      </c>
      <c r="J29" s="172">
        <f>'Paramètres Activité'!I$237</f>
        <v>0</v>
      </c>
      <c r="K29" s="172">
        <f>'Paramètres Activité'!J$237</f>
        <v>0</v>
      </c>
      <c r="L29" s="172">
        <f>'Paramètres Activité'!K$237</f>
        <v>0</v>
      </c>
      <c r="M29" s="172">
        <f>'Paramètres Activité'!L$237</f>
        <v>0</v>
      </c>
      <c r="N29" s="172">
        <f>'Paramètres Activité'!M$237</f>
        <v>0</v>
      </c>
      <c r="O29" s="178">
        <f>'Paramètres Activité'!O$237</f>
        <v>0</v>
      </c>
    </row>
    <row r="30" spans="1:17" ht="15.95" customHeight="1" x14ac:dyDescent="0.25">
      <c r="A30" s="182" t="s">
        <v>162</v>
      </c>
      <c r="B30" s="147"/>
      <c r="C30" s="176"/>
      <c r="D30" s="176"/>
      <c r="E30" s="176"/>
      <c r="F30" s="176"/>
      <c r="G30" s="176"/>
      <c r="H30" s="176"/>
      <c r="I30" s="176"/>
      <c r="J30" s="176"/>
      <c r="K30" s="176"/>
      <c r="L30" s="176"/>
      <c r="M30" s="176"/>
      <c r="N30" s="176"/>
      <c r="O30" s="176"/>
    </row>
    <row r="31" spans="1:17" ht="15.95" customHeight="1" x14ac:dyDescent="0.25">
      <c r="A31" s="185" t="s">
        <v>176</v>
      </c>
      <c r="B31" s="172">
        <f>'Paramètres Investissement'!G96</f>
        <v>0</v>
      </c>
      <c r="C31" s="173"/>
      <c r="D31" s="173"/>
      <c r="E31" s="173"/>
      <c r="F31" s="173"/>
      <c r="G31" s="173"/>
      <c r="H31" s="173"/>
      <c r="I31" s="173"/>
      <c r="J31" s="173"/>
      <c r="K31" s="173"/>
      <c r="L31" s="173"/>
      <c r="M31" s="173"/>
      <c r="N31" s="173"/>
      <c r="O31" s="186"/>
    </row>
    <row r="32" spans="1:17" ht="15.95" customHeight="1" x14ac:dyDescent="0.25">
      <c r="A32" s="183" t="s">
        <v>312</v>
      </c>
      <c r="B32" s="173"/>
      <c r="C32" s="173"/>
      <c r="D32" s="173"/>
      <c r="E32" s="173"/>
      <c r="F32" s="173"/>
      <c r="G32" s="173"/>
      <c r="H32" s="173"/>
      <c r="I32" s="173"/>
      <c r="J32" s="173"/>
      <c r="K32" s="173"/>
      <c r="L32" s="173"/>
      <c r="M32" s="173"/>
      <c r="N32" s="172">
        <f>'Paramètres Financement'!C84</f>
        <v>0</v>
      </c>
      <c r="O32" s="178">
        <v>0</v>
      </c>
    </row>
    <row r="33" spans="1:15" ht="15.95" customHeight="1" x14ac:dyDescent="0.25">
      <c r="A33" s="182" t="s">
        <v>322</v>
      </c>
      <c r="B33" s="152"/>
      <c r="C33" s="176">
        <f>IF(C46&gt;0,C46,0)</f>
        <v>0</v>
      </c>
      <c r="D33" s="176">
        <f t="shared" ref="D33:O33" si="2">IF(D46&gt;0,D46,0)</f>
        <v>0</v>
      </c>
      <c r="E33" s="176">
        <f t="shared" si="2"/>
        <v>0</v>
      </c>
      <c r="F33" s="176">
        <f t="shared" si="2"/>
        <v>0</v>
      </c>
      <c r="G33" s="176">
        <f t="shared" si="2"/>
        <v>0</v>
      </c>
      <c r="H33" s="176">
        <f t="shared" si="2"/>
        <v>0</v>
      </c>
      <c r="I33" s="176">
        <f t="shared" si="2"/>
        <v>0</v>
      </c>
      <c r="J33" s="176">
        <f t="shared" si="2"/>
        <v>0</v>
      </c>
      <c r="K33" s="176">
        <f t="shared" si="2"/>
        <v>0</v>
      </c>
      <c r="L33" s="176">
        <f t="shared" si="2"/>
        <v>0</v>
      </c>
      <c r="M33" s="176">
        <f t="shared" si="2"/>
        <v>0</v>
      </c>
      <c r="N33" s="176">
        <f t="shared" si="2"/>
        <v>0</v>
      </c>
      <c r="O33" s="177">
        <f t="shared" si="2"/>
        <v>0</v>
      </c>
    </row>
    <row r="34" spans="1:15" ht="15.95" customHeight="1" x14ac:dyDescent="0.25">
      <c r="A34" s="156" t="s">
        <v>161</v>
      </c>
      <c r="B34" s="156">
        <f>SUM(B20:B33)</f>
        <v>0</v>
      </c>
      <c r="C34" s="156">
        <f>SUM(C20:C33)</f>
        <v>0</v>
      </c>
      <c r="D34" s="156">
        <f t="shared" ref="D34:O34" si="3">SUM(D20:D33)</f>
        <v>0</v>
      </c>
      <c r="E34" s="156">
        <f t="shared" si="3"/>
        <v>0</v>
      </c>
      <c r="F34" s="156">
        <f t="shared" si="3"/>
        <v>0</v>
      </c>
      <c r="G34" s="156">
        <f t="shared" si="3"/>
        <v>0</v>
      </c>
      <c r="H34" s="156">
        <f t="shared" si="3"/>
        <v>0</v>
      </c>
      <c r="I34" s="156">
        <f t="shared" si="3"/>
        <v>0</v>
      </c>
      <c r="J34" s="156">
        <f t="shared" si="3"/>
        <v>0</v>
      </c>
      <c r="K34" s="156">
        <f t="shared" si="3"/>
        <v>0</v>
      </c>
      <c r="L34" s="156">
        <f t="shared" si="3"/>
        <v>0</v>
      </c>
      <c r="M34" s="156">
        <f t="shared" si="3"/>
        <v>0</v>
      </c>
      <c r="N34" s="156">
        <f t="shared" si="3"/>
        <v>0</v>
      </c>
      <c r="O34" s="156">
        <f t="shared" si="3"/>
        <v>0</v>
      </c>
    </row>
    <row r="35" spans="1:15" ht="15.95" customHeight="1" x14ac:dyDescent="0.25">
      <c r="A35" s="122" t="s">
        <v>160</v>
      </c>
      <c r="B35" s="173">
        <f ca="1">B18-B34</f>
        <v>0</v>
      </c>
      <c r="C35" s="173">
        <f>C18-C34</f>
        <v>0</v>
      </c>
      <c r="D35" s="173">
        <f t="shared" ref="D35:N35" si="4">D18-D34</f>
        <v>0</v>
      </c>
      <c r="E35" s="173">
        <f t="shared" si="4"/>
        <v>0</v>
      </c>
      <c r="F35" s="173">
        <f t="shared" si="4"/>
        <v>0</v>
      </c>
      <c r="G35" s="173">
        <f t="shared" si="4"/>
        <v>0</v>
      </c>
      <c r="H35" s="173">
        <f t="shared" si="4"/>
        <v>0</v>
      </c>
      <c r="I35" s="173">
        <f t="shared" si="4"/>
        <v>0</v>
      </c>
      <c r="J35" s="173">
        <f t="shared" si="4"/>
        <v>0</v>
      </c>
      <c r="K35" s="173">
        <f t="shared" si="4"/>
        <v>0</v>
      </c>
      <c r="L35" s="173">
        <f t="shared" si="4"/>
        <v>0</v>
      </c>
      <c r="M35" s="173">
        <f t="shared" si="4"/>
        <v>0</v>
      </c>
      <c r="N35" s="173">
        <f t="shared" si="4"/>
        <v>0</v>
      </c>
      <c r="O35" s="174"/>
    </row>
    <row r="36" spans="1:15" ht="15.95" customHeight="1" x14ac:dyDescent="0.25">
      <c r="A36" s="187" t="s">
        <v>159</v>
      </c>
      <c r="B36" s="175">
        <f ca="1">B35</f>
        <v>0</v>
      </c>
      <c r="C36" s="173">
        <f ca="1">C35+B36</f>
        <v>0</v>
      </c>
      <c r="D36" s="173">
        <f t="shared" ref="D36:N36" ca="1" si="5">D35+C36</f>
        <v>0</v>
      </c>
      <c r="E36" s="173">
        <f t="shared" ca="1" si="5"/>
        <v>0</v>
      </c>
      <c r="F36" s="173">
        <f t="shared" ca="1" si="5"/>
        <v>0</v>
      </c>
      <c r="G36" s="173">
        <f t="shared" ca="1" si="5"/>
        <v>0</v>
      </c>
      <c r="H36" s="173">
        <f t="shared" ca="1" si="5"/>
        <v>0</v>
      </c>
      <c r="I36" s="173">
        <f t="shared" ca="1" si="5"/>
        <v>0</v>
      </c>
      <c r="J36" s="173">
        <f t="shared" ca="1" si="5"/>
        <v>0</v>
      </c>
      <c r="K36" s="173">
        <f t="shared" ca="1" si="5"/>
        <v>0</v>
      </c>
      <c r="L36" s="173">
        <f t="shared" ca="1" si="5"/>
        <v>0</v>
      </c>
      <c r="M36" s="173">
        <f t="shared" ca="1" si="5"/>
        <v>0</v>
      </c>
      <c r="N36" s="122">
        <f t="shared" ca="1" si="5"/>
        <v>0</v>
      </c>
      <c r="O36" s="174"/>
    </row>
    <row r="37" spans="1:15" ht="15.95" customHeight="1" x14ac:dyDescent="0.25">
      <c r="A37" s="188"/>
      <c r="B37" s="188"/>
      <c r="C37" s="188"/>
      <c r="D37" s="188"/>
      <c r="E37" s="188"/>
      <c r="F37" s="188"/>
      <c r="G37" s="188"/>
      <c r="H37" s="188"/>
      <c r="I37" s="188"/>
      <c r="J37" s="188"/>
      <c r="K37" s="188"/>
      <c r="L37" s="188"/>
      <c r="M37" s="188"/>
      <c r="N37" s="189"/>
      <c r="O37" s="188"/>
    </row>
    <row r="38" spans="1:15" ht="15.95" customHeight="1" x14ac:dyDescent="0.25">
      <c r="A38" s="119" t="s">
        <v>282</v>
      </c>
      <c r="B38" s="295">
        <v>0.2</v>
      </c>
      <c r="C38" s="188"/>
      <c r="D38" s="188"/>
      <c r="E38" s="188"/>
      <c r="F38" s="188"/>
      <c r="G38" s="188"/>
      <c r="H38" s="188"/>
      <c r="I38" s="188"/>
      <c r="J38" s="188"/>
      <c r="K38" s="188"/>
      <c r="L38" s="188"/>
      <c r="M38" s="188"/>
      <c r="N38" s="188"/>
      <c r="O38" s="188"/>
    </row>
    <row r="39" spans="1:15" ht="15.95" customHeight="1" x14ac:dyDescent="0.25">
      <c r="A39" s="188"/>
      <c r="B39" s="188"/>
      <c r="C39" s="188"/>
      <c r="D39" s="188"/>
      <c r="E39" s="188"/>
      <c r="F39" s="188"/>
      <c r="G39" s="188"/>
      <c r="H39" s="188"/>
      <c r="I39" s="188"/>
      <c r="J39" s="188"/>
      <c r="K39" s="188"/>
      <c r="L39" s="188"/>
      <c r="M39" s="188"/>
      <c r="N39" s="188"/>
      <c r="O39" s="188"/>
    </row>
    <row r="40" spans="1:15" s="2" customFormat="1" ht="15.75" x14ac:dyDescent="0.25">
      <c r="A40" s="352" t="s">
        <v>522</v>
      </c>
      <c r="B40" s="188"/>
      <c r="C40" s="188"/>
      <c r="D40" s="188"/>
      <c r="E40" s="188"/>
      <c r="F40" s="188"/>
      <c r="G40" s="188"/>
      <c r="H40" s="188"/>
      <c r="I40" s="188"/>
      <c r="J40" s="188"/>
      <c r="K40" s="188"/>
      <c r="L40" s="188"/>
      <c r="M40" s="188"/>
      <c r="N40" s="188"/>
      <c r="O40" s="188"/>
    </row>
    <row r="41" spans="1:15" s="2" customFormat="1" ht="15.75" x14ac:dyDescent="0.25">
      <c r="A41" s="475" t="s">
        <v>303</v>
      </c>
      <c r="B41" s="476"/>
      <c r="C41" s="190" t="str">
        <f ca="1">C4</f>
        <v>janv-16</v>
      </c>
      <c r="D41" s="190" t="str">
        <f t="shared" ref="D41:N41" ca="1" si="6">D4</f>
        <v>févr-16</v>
      </c>
      <c r="E41" s="190" t="str">
        <f t="shared" ca="1" si="6"/>
        <v>mars-16</v>
      </c>
      <c r="F41" s="190" t="str">
        <f t="shared" ca="1" si="6"/>
        <v>avr-16</v>
      </c>
      <c r="G41" s="190" t="str">
        <f t="shared" ca="1" si="6"/>
        <v>mai-16</v>
      </c>
      <c r="H41" s="190" t="str">
        <f t="shared" ca="1" si="6"/>
        <v>juin-16</v>
      </c>
      <c r="I41" s="190" t="str">
        <f t="shared" ca="1" si="6"/>
        <v>juil-16</v>
      </c>
      <c r="J41" s="190" t="str">
        <f t="shared" ca="1" si="6"/>
        <v>août-16</v>
      </c>
      <c r="K41" s="190" t="str">
        <f t="shared" ca="1" si="6"/>
        <v>sept-16</v>
      </c>
      <c r="L41" s="190" t="str">
        <f t="shared" ca="1" si="6"/>
        <v>oct-16</v>
      </c>
      <c r="M41" s="190" t="str">
        <f t="shared" ca="1" si="6"/>
        <v>nov-16</v>
      </c>
      <c r="N41" s="190" t="str">
        <f t="shared" ca="1" si="6"/>
        <v>déc-16</v>
      </c>
      <c r="O41" s="191" t="s">
        <v>277</v>
      </c>
    </row>
    <row r="42" spans="1:15" s="2" customFormat="1" ht="15.75" x14ac:dyDescent="0.25">
      <c r="A42" s="477" t="s">
        <v>304</v>
      </c>
      <c r="B42" s="477"/>
      <c r="C42" s="199">
        <f t="shared" ref="C42:N42" si="7">(SUM(D8+D9)/(1+$B$38))*$B$38</f>
        <v>0</v>
      </c>
      <c r="D42" s="199">
        <f t="shared" si="7"/>
        <v>0</v>
      </c>
      <c r="E42" s="199">
        <f t="shared" si="7"/>
        <v>0</v>
      </c>
      <c r="F42" s="199">
        <f t="shared" si="7"/>
        <v>0</v>
      </c>
      <c r="G42" s="199">
        <f t="shared" si="7"/>
        <v>0</v>
      </c>
      <c r="H42" s="199">
        <f t="shared" si="7"/>
        <v>0</v>
      </c>
      <c r="I42" s="199">
        <f t="shared" si="7"/>
        <v>0</v>
      </c>
      <c r="J42" s="199">
        <f t="shared" si="7"/>
        <v>0</v>
      </c>
      <c r="K42" s="199">
        <f t="shared" si="7"/>
        <v>0</v>
      </c>
      <c r="L42" s="199">
        <f t="shared" si="7"/>
        <v>0</v>
      </c>
      <c r="M42" s="199">
        <f t="shared" si="7"/>
        <v>0</v>
      </c>
      <c r="N42" s="199">
        <f t="shared" si="7"/>
        <v>0</v>
      </c>
      <c r="O42" s="213"/>
    </row>
    <row r="43" spans="1:15" s="2" customFormat="1" ht="15.75" x14ac:dyDescent="0.25">
      <c r="A43" s="478" t="s">
        <v>323</v>
      </c>
      <c r="B43" s="478"/>
      <c r="C43" s="199">
        <f>((D21+D22+D23+D27)/(1+$B$38))*$B$38</f>
        <v>0</v>
      </c>
      <c r="D43" s="199">
        <f t="shared" ref="D43:N43" si="8">((E21+E22+E23+E27)/(1+$B$38))*$B$38</f>
        <v>0</v>
      </c>
      <c r="E43" s="199">
        <f t="shared" si="8"/>
        <v>0</v>
      </c>
      <c r="F43" s="199">
        <f t="shared" si="8"/>
        <v>0</v>
      </c>
      <c r="G43" s="199">
        <f t="shared" si="8"/>
        <v>0</v>
      </c>
      <c r="H43" s="199">
        <f t="shared" si="8"/>
        <v>0</v>
      </c>
      <c r="I43" s="199">
        <f t="shared" si="8"/>
        <v>0</v>
      </c>
      <c r="J43" s="199">
        <f t="shared" si="8"/>
        <v>0</v>
      </c>
      <c r="K43" s="199">
        <f t="shared" si="8"/>
        <v>0</v>
      </c>
      <c r="L43" s="199">
        <f t="shared" si="8"/>
        <v>0</v>
      </c>
      <c r="M43" s="199">
        <f t="shared" si="8"/>
        <v>0</v>
      </c>
      <c r="N43" s="199">
        <f t="shared" si="8"/>
        <v>0</v>
      </c>
      <c r="O43" s="213"/>
    </row>
    <row r="44" spans="1:15" s="2" customFormat="1" ht="15.75" x14ac:dyDescent="0.25">
      <c r="A44" s="478" t="s">
        <v>305</v>
      </c>
      <c r="B44" s="478"/>
      <c r="C44" s="199">
        <f>'Paramètres Investissement'!F14+'Paramètres Investissement'!F22</f>
        <v>0</v>
      </c>
      <c r="D44" s="199">
        <f t="shared" ref="D44:N44" si="9">D31/(1+$B$38)*$B$38</f>
        <v>0</v>
      </c>
      <c r="E44" s="199">
        <f t="shared" si="9"/>
        <v>0</v>
      </c>
      <c r="F44" s="199">
        <f t="shared" si="9"/>
        <v>0</v>
      </c>
      <c r="G44" s="199">
        <f t="shared" si="9"/>
        <v>0</v>
      </c>
      <c r="H44" s="199">
        <f t="shared" si="9"/>
        <v>0</v>
      </c>
      <c r="I44" s="199">
        <f t="shared" si="9"/>
        <v>0</v>
      </c>
      <c r="J44" s="199">
        <f t="shared" si="9"/>
        <v>0</v>
      </c>
      <c r="K44" s="199">
        <f t="shared" si="9"/>
        <v>0</v>
      </c>
      <c r="L44" s="199">
        <f t="shared" si="9"/>
        <v>0</v>
      </c>
      <c r="M44" s="199">
        <f t="shared" si="9"/>
        <v>0</v>
      </c>
      <c r="N44" s="199">
        <f t="shared" si="9"/>
        <v>0</v>
      </c>
      <c r="O44" s="213"/>
    </row>
    <row r="45" spans="1:15" s="2" customFormat="1" ht="15.75" x14ac:dyDescent="0.25">
      <c r="A45" s="479" t="s">
        <v>320</v>
      </c>
      <c r="B45" s="479"/>
      <c r="C45" s="200">
        <f>C42-C43-C44</f>
        <v>0</v>
      </c>
      <c r="D45" s="200">
        <f>D42-D43-D44</f>
        <v>0</v>
      </c>
      <c r="E45" s="200">
        <f t="shared" ref="E45:N45" si="10">E42-E43-E44</f>
        <v>0</v>
      </c>
      <c r="F45" s="200">
        <f t="shared" si="10"/>
        <v>0</v>
      </c>
      <c r="G45" s="200">
        <f t="shared" si="10"/>
        <v>0</v>
      </c>
      <c r="H45" s="200">
        <f t="shared" si="10"/>
        <v>0</v>
      </c>
      <c r="I45" s="200">
        <f t="shared" si="10"/>
        <v>0</v>
      </c>
      <c r="J45" s="200">
        <f t="shared" si="10"/>
        <v>0</v>
      </c>
      <c r="K45" s="200">
        <f t="shared" si="10"/>
        <v>0</v>
      </c>
      <c r="L45" s="200">
        <f t="shared" si="10"/>
        <v>0</v>
      </c>
      <c r="M45" s="200">
        <f t="shared" si="10"/>
        <v>0</v>
      </c>
      <c r="N45" s="200">
        <f t="shared" si="10"/>
        <v>0</v>
      </c>
      <c r="O45" s="214"/>
    </row>
    <row r="46" spans="1:15" ht="15.95" customHeight="1" x14ac:dyDescent="0.25">
      <c r="A46" s="473" t="s">
        <v>324</v>
      </c>
      <c r="B46" s="474"/>
      <c r="C46" s="172"/>
      <c r="D46" s="172">
        <f>C45</f>
        <v>0</v>
      </c>
      <c r="E46" s="172">
        <f>D45</f>
        <v>0</v>
      </c>
      <c r="F46" s="172">
        <f t="shared" ref="F46:N46" si="11">E45</f>
        <v>0</v>
      </c>
      <c r="G46" s="172">
        <f t="shared" si="11"/>
        <v>0</v>
      </c>
      <c r="H46" s="172">
        <f t="shared" si="11"/>
        <v>0</v>
      </c>
      <c r="I46" s="172">
        <f t="shared" si="11"/>
        <v>0</v>
      </c>
      <c r="J46" s="172">
        <f t="shared" si="11"/>
        <v>0</v>
      </c>
      <c r="K46" s="172">
        <f t="shared" si="11"/>
        <v>0</v>
      </c>
      <c r="L46" s="172">
        <f t="shared" si="11"/>
        <v>0</v>
      </c>
      <c r="M46" s="172">
        <f t="shared" si="11"/>
        <v>0</v>
      </c>
      <c r="N46" s="172">
        <f t="shared" si="11"/>
        <v>0</v>
      </c>
      <c r="O46" s="194">
        <f>N45</f>
        <v>0</v>
      </c>
    </row>
  </sheetData>
  <mergeCells count="6">
    <mergeCell ref="A46:B46"/>
    <mergeCell ref="A41:B41"/>
    <mergeCell ref="A42:B42"/>
    <mergeCell ref="A44:B44"/>
    <mergeCell ref="A45:B45"/>
    <mergeCell ref="A43:B43"/>
  </mergeCells>
  <dataValidations disablePrompts="1"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N48"/>
  <sheetViews>
    <sheetView showGridLines="0" topLeftCell="A13" zoomScale="70" zoomScaleNormal="70" workbookViewId="0">
      <selection activeCell="N46" sqref="N46"/>
    </sheetView>
  </sheetViews>
  <sheetFormatPr baseColWidth="10" defaultRowHeight="15.95" customHeight="1" x14ac:dyDescent="0.25"/>
  <cols>
    <col min="1" max="1" width="54.28515625" style="8" customWidth="1"/>
    <col min="2" max="2" width="12.85546875" style="8" bestFit="1" customWidth="1"/>
    <col min="3" max="14" width="11.7109375" style="8" customWidth="1"/>
    <col min="15" max="16384" width="11.42578125" style="8"/>
  </cols>
  <sheetData>
    <row r="1" spans="1:14" ht="15.95" customHeight="1" x14ac:dyDescent="0.25">
      <c r="B1" s="279" t="s">
        <v>185</v>
      </c>
    </row>
    <row r="2" spans="1:14" ht="15.95" customHeight="1" x14ac:dyDescent="0.25">
      <c r="A2" s="151"/>
    </row>
    <row r="3" spans="1:14" ht="15.95" customHeight="1" x14ac:dyDescent="0.25">
      <c r="A3" s="49" t="s">
        <v>339</v>
      </c>
      <c r="B3" s="49"/>
    </row>
    <row r="4" spans="1:14" ht="15.95" customHeight="1" x14ac:dyDescent="0.25">
      <c r="A4" s="142" t="s">
        <v>174</v>
      </c>
      <c r="B4" s="140" t="str">
        <f ca="1">OFFSET(ReadMe!$AG$6,COLUMN()-2+12,0)</f>
        <v>janv-17</v>
      </c>
      <c r="C4" s="140" t="str">
        <f ca="1">OFFSET(ReadMe!$AG$6,COLUMN()-2+12,0)</f>
        <v>févr-17</v>
      </c>
      <c r="D4" s="140" t="str">
        <f ca="1">OFFSET(ReadMe!$AG$6,COLUMN()-2+12,0)</f>
        <v>mars-17</v>
      </c>
      <c r="E4" s="140" t="str">
        <f ca="1">OFFSET(ReadMe!$AG$6,COLUMN()-2+12,0)</f>
        <v>avr-17</v>
      </c>
      <c r="F4" s="140" t="str">
        <f ca="1">OFFSET(ReadMe!$AG$6,COLUMN()-2+12,0)</f>
        <v>mai-17</v>
      </c>
      <c r="G4" s="140" t="str">
        <f ca="1">OFFSET(ReadMe!$AG$6,COLUMN()-2+12,0)</f>
        <v>juin-17</v>
      </c>
      <c r="H4" s="140" t="str">
        <f ca="1">OFFSET(ReadMe!$AG$6,COLUMN()-2+12,0)</f>
        <v>juil-17</v>
      </c>
      <c r="I4" s="140" t="str">
        <f ca="1">OFFSET(ReadMe!$AG$6,COLUMN()-2+12,0)</f>
        <v>août-17</v>
      </c>
      <c r="J4" s="140" t="str">
        <f ca="1">OFFSET(ReadMe!$AG$6,COLUMN()-2+12,0)</f>
        <v>sept-17</v>
      </c>
      <c r="K4" s="140" t="str">
        <f ca="1">OFFSET(ReadMe!$AG$6,COLUMN()-2+12,0)</f>
        <v>oct-17</v>
      </c>
      <c r="L4" s="140" t="str">
        <f ca="1">OFFSET(ReadMe!$AG$6,COLUMN()-2+12,0)</f>
        <v>nov-17</v>
      </c>
      <c r="M4" s="140" t="str">
        <f ca="1">OFFSET(ReadMe!$AG$6,COLUMN()-2+12,0)</f>
        <v>déc-17</v>
      </c>
      <c r="N4" s="141" t="s">
        <v>277</v>
      </c>
    </row>
    <row r="5" spans="1:14" ht="15.95" customHeight="1" x14ac:dyDescent="0.25">
      <c r="A5" s="173" t="s">
        <v>172</v>
      </c>
      <c r="B5" s="172">
        <f ca="1">'Trésorerie année 1'!N36</f>
        <v>0</v>
      </c>
      <c r="C5" s="173"/>
      <c r="D5" s="173"/>
      <c r="E5" s="173"/>
      <c r="F5" s="173"/>
      <c r="G5" s="173"/>
      <c r="H5" s="173"/>
      <c r="I5" s="173"/>
      <c r="J5" s="173"/>
      <c r="K5" s="173"/>
      <c r="L5" s="173"/>
      <c r="M5" s="173"/>
      <c r="N5" s="178"/>
    </row>
    <row r="6" spans="1:14" ht="15.95" customHeight="1" x14ac:dyDescent="0.25">
      <c r="A6" s="179" t="s">
        <v>171</v>
      </c>
      <c r="B6" s="180"/>
      <c r="C6" s="180"/>
      <c r="D6" s="180"/>
      <c r="E6" s="180"/>
      <c r="F6" s="180"/>
      <c r="G6" s="180"/>
      <c r="H6" s="180"/>
      <c r="I6" s="180"/>
      <c r="J6" s="180"/>
      <c r="K6" s="180"/>
      <c r="L6" s="180"/>
      <c r="M6" s="180"/>
      <c r="N6" s="181"/>
    </row>
    <row r="7" spans="1:14" ht="15.95" customHeight="1" x14ac:dyDescent="0.25">
      <c r="A7" s="182" t="s">
        <v>163</v>
      </c>
      <c r="B7" s="176"/>
      <c r="C7" s="176"/>
      <c r="D7" s="176"/>
      <c r="E7" s="176"/>
      <c r="F7" s="176"/>
      <c r="G7" s="176"/>
      <c r="H7" s="176"/>
      <c r="I7" s="176"/>
      <c r="J7" s="176"/>
      <c r="K7" s="176"/>
      <c r="L7" s="176"/>
      <c r="M7" s="176"/>
      <c r="N7" s="177"/>
    </row>
    <row r="8" spans="1:14" ht="15.95" customHeight="1" x14ac:dyDescent="0.25">
      <c r="A8" s="183" t="s">
        <v>170</v>
      </c>
      <c r="B8" s="172">
        <f>'Trésorerie année 1'!O8</f>
        <v>0</v>
      </c>
      <c r="C8" s="172">
        <f>'Paramètres Activité'!T$204</f>
        <v>0</v>
      </c>
      <c r="D8" s="172">
        <f>'Paramètres Activité'!U$204</f>
        <v>0</v>
      </c>
      <c r="E8" s="172">
        <f>'Paramètres Activité'!V$204</f>
        <v>0</v>
      </c>
      <c r="F8" s="172">
        <f>'Paramètres Activité'!W$204</f>
        <v>0</v>
      </c>
      <c r="G8" s="172">
        <f>'Paramètres Activité'!X$204</f>
        <v>0</v>
      </c>
      <c r="H8" s="172">
        <f>'Paramètres Activité'!Y$204</f>
        <v>0</v>
      </c>
      <c r="I8" s="172">
        <f>'Paramètres Activité'!Z$204</f>
        <v>0</v>
      </c>
      <c r="J8" s="172">
        <f>'Paramètres Activité'!AA$204</f>
        <v>0</v>
      </c>
      <c r="K8" s="172">
        <f>'Paramètres Activité'!AB$204</f>
        <v>0</v>
      </c>
      <c r="L8" s="172">
        <f>'Paramètres Activité'!AC$204</f>
        <v>0</v>
      </c>
      <c r="M8" s="172">
        <f>'Paramètres Activité'!AD$204</f>
        <v>0</v>
      </c>
      <c r="N8" s="194">
        <f>'Paramètres Activité'!AF$204</f>
        <v>0</v>
      </c>
    </row>
    <row r="9" spans="1:14" ht="15.95" customHeight="1" x14ac:dyDescent="0.25">
      <c r="A9" s="183" t="s">
        <v>169</v>
      </c>
      <c r="B9" s="172">
        <f>'Trésorerie année 1'!O9</f>
        <v>0</v>
      </c>
      <c r="C9" s="172">
        <f>'Paramètres Activité'!T$205</f>
        <v>0</v>
      </c>
      <c r="D9" s="172">
        <f>'Paramètres Activité'!U$205</f>
        <v>0</v>
      </c>
      <c r="E9" s="172">
        <f>'Paramètres Activité'!V$205</f>
        <v>0</v>
      </c>
      <c r="F9" s="172">
        <f>'Paramètres Activité'!W$205</f>
        <v>0</v>
      </c>
      <c r="G9" s="172">
        <f>'Paramètres Activité'!X$205</f>
        <v>0</v>
      </c>
      <c r="H9" s="172">
        <f>'Paramètres Activité'!Y$205</f>
        <v>0</v>
      </c>
      <c r="I9" s="172">
        <f>'Paramètres Activité'!Z$205</f>
        <v>0</v>
      </c>
      <c r="J9" s="172">
        <f>'Paramètres Activité'!AA$205</f>
        <v>0</v>
      </c>
      <c r="K9" s="172">
        <f>'Paramètres Activité'!AB$205</f>
        <v>0</v>
      </c>
      <c r="L9" s="172">
        <f>'Paramètres Activité'!AC$205</f>
        <v>0</v>
      </c>
      <c r="M9" s="172">
        <f>'Paramètres Activité'!AD$205</f>
        <v>0</v>
      </c>
      <c r="N9" s="194">
        <f>'Paramètres Activité'!AF$205</f>
        <v>0</v>
      </c>
    </row>
    <row r="10" spans="1:14" ht="15.95" customHeight="1" x14ac:dyDescent="0.25">
      <c r="A10" s="182" t="s">
        <v>162</v>
      </c>
      <c r="B10" s="176">
        <f>'Trésorerie année 1'!O10</f>
        <v>0</v>
      </c>
      <c r="C10" s="176"/>
      <c r="D10" s="176"/>
      <c r="E10" s="176"/>
      <c r="F10" s="176"/>
      <c r="G10" s="176"/>
      <c r="H10" s="176"/>
      <c r="I10" s="176"/>
      <c r="J10" s="176"/>
      <c r="K10" s="176"/>
      <c r="L10" s="176"/>
      <c r="M10" s="176"/>
      <c r="N10" s="177"/>
    </row>
    <row r="11" spans="1:14" ht="15.95" customHeight="1" x14ac:dyDescent="0.25">
      <c r="A11" s="183" t="s">
        <v>168</v>
      </c>
      <c r="B11" s="310">
        <f>'Paramètres Financement'!D9</f>
        <v>0</v>
      </c>
      <c r="C11" s="173"/>
      <c r="D11" s="173"/>
      <c r="E11" s="173"/>
      <c r="F11" s="173"/>
      <c r="G11" s="173"/>
      <c r="H11" s="173"/>
      <c r="I11" s="173"/>
      <c r="J11" s="173"/>
      <c r="K11" s="173"/>
      <c r="L11" s="173"/>
      <c r="M11" s="173"/>
      <c r="N11" s="178"/>
    </row>
    <row r="12" spans="1:14" ht="15.95" customHeight="1" x14ac:dyDescent="0.25">
      <c r="A12" s="183" t="s">
        <v>167</v>
      </c>
      <c r="B12" s="310">
        <f>'Paramètres Financement'!D14</f>
        <v>0</v>
      </c>
      <c r="C12" s="173"/>
      <c r="D12" s="173"/>
      <c r="E12" s="173"/>
      <c r="F12" s="173"/>
      <c r="G12" s="173"/>
      <c r="H12" s="173"/>
      <c r="I12" s="173"/>
      <c r="J12" s="173"/>
      <c r="K12" s="173"/>
      <c r="L12" s="173"/>
      <c r="M12" s="173"/>
      <c r="N12" s="178"/>
    </row>
    <row r="13" spans="1:14" ht="15.95" customHeight="1" x14ac:dyDescent="0.25">
      <c r="A13" s="183" t="s">
        <v>296</v>
      </c>
      <c r="B13" s="310">
        <f ca="1">'Paramètres Financement'!D20</f>
        <v>0</v>
      </c>
      <c r="C13" s="173"/>
      <c r="D13" s="173"/>
      <c r="E13" s="173"/>
      <c r="F13" s="173"/>
      <c r="G13" s="173"/>
      <c r="H13" s="173"/>
      <c r="I13" s="173"/>
      <c r="J13" s="173"/>
      <c r="K13" s="173"/>
      <c r="L13" s="173"/>
      <c r="M13" s="173"/>
      <c r="N13" s="178"/>
    </row>
    <row r="14" spans="1:14" ht="15.95" customHeight="1" x14ac:dyDescent="0.25">
      <c r="A14" s="183" t="s">
        <v>521</v>
      </c>
      <c r="B14" s="310">
        <f>'Paramètres Financement'!D24</f>
        <v>0</v>
      </c>
      <c r="C14" s="173"/>
      <c r="D14" s="173"/>
      <c r="E14" s="173"/>
      <c r="F14" s="173"/>
      <c r="G14" s="173"/>
      <c r="H14" s="173"/>
      <c r="I14" s="173"/>
      <c r="J14" s="173"/>
      <c r="K14" s="173"/>
      <c r="L14" s="173"/>
      <c r="M14" s="173"/>
      <c r="N14" s="178"/>
    </row>
    <row r="15" spans="1:14" ht="15.95" customHeight="1" x14ac:dyDescent="0.25">
      <c r="A15" s="183" t="s">
        <v>166</v>
      </c>
      <c r="B15" s="310">
        <f>'Trésorerie année 1'!O15</f>
        <v>0</v>
      </c>
      <c r="C15" s="173"/>
      <c r="D15" s="173"/>
      <c r="E15" s="173"/>
      <c r="F15" s="173"/>
      <c r="G15" s="173"/>
      <c r="H15" s="173"/>
      <c r="I15" s="173"/>
      <c r="J15" s="173"/>
      <c r="K15" s="173"/>
      <c r="L15" s="173"/>
      <c r="M15" s="173"/>
      <c r="N15" s="178"/>
    </row>
    <row r="16" spans="1:14" ht="15.95" customHeight="1" x14ac:dyDescent="0.25">
      <c r="A16" s="183" t="s">
        <v>311</v>
      </c>
      <c r="B16" s="310">
        <f>'Trésorerie année 1'!O16</f>
        <v>0</v>
      </c>
      <c r="C16" s="173"/>
      <c r="D16" s="173"/>
      <c r="E16" s="173"/>
      <c r="F16" s="173"/>
      <c r="G16" s="173"/>
      <c r="H16" s="173"/>
      <c r="I16" s="173"/>
      <c r="J16" s="173"/>
      <c r="K16" s="173"/>
      <c r="L16" s="173"/>
      <c r="M16" s="173"/>
      <c r="N16" s="178"/>
    </row>
    <row r="17" spans="1:14" ht="15.95" customHeight="1" x14ac:dyDescent="0.25">
      <c r="A17" s="182" t="s">
        <v>321</v>
      </c>
      <c r="B17" s="176">
        <f>'Trésorerie année 1'!O17</f>
        <v>0</v>
      </c>
      <c r="C17" s="176">
        <f>IF(C47&lt;0,-C47,0)</f>
        <v>0</v>
      </c>
      <c r="D17" s="176">
        <f t="shared" ref="D17:M17" si="0">IF(D47&lt;0,-D47,0)</f>
        <v>0</v>
      </c>
      <c r="E17" s="176">
        <f t="shared" si="0"/>
        <v>0</v>
      </c>
      <c r="F17" s="176">
        <f t="shared" si="0"/>
        <v>0</v>
      </c>
      <c r="G17" s="176">
        <f t="shared" si="0"/>
        <v>0</v>
      </c>
      <c r="H17" s="176">
        <f t="shared" si="0"/>
        <v>0</v>
      </c>
      <c r="I17" s="176">
        <f t="shared" si="0"/>
        <v>0</v>
      </c>
      <c r="J17" s="176">
        <f t="shared" si="0"/>
        <v>0</v>
      </c>
      <c r="K17" s="176">
        <f t="shared" si="0"/>
        <v>0</v>
      </c>
      <c r="L17" s="176">
        <f t="shared" si="0"/>
        <v>0</v>
      </c>
      <c r="M17" s="176">
        <f t="shared" si="0"/>
        <v>0</v>
      </c>
      <c r="N17" s="177"/>
    </row>
    <row r="18" spans="1:14" ht="15.95" customHeight="1" x14ac:dyDescent="0.25">
      <c r="A18" s="184" t="s">
        <v>165</v>
      </c>
      <c r="B18" s="184">
        <f t="shared" ref="B18:N18" ca="1" si="1">B8+B9+SUM(B11:B17)</f>
        <v>0</v>
      </c>
      <c r="C18" s="184">
        <f t="shared" si="1"/>
        <v>0</v>
      </c>
      <c r="D18" s="184">
        <f t="shared" si="1"/>
        <v>0</v>
      </c>
      <c r="E18" s="184">
        <f t="shared" si="1"/>
        <v>0</v>
      </c>
      <c r="F18" s="184">
        <f t="shared" si="1"/>
        <v>0</v>
      </c>
      <c r="G18" s="184">
        <f t="shared" si="1"/>
        <v>0</v>
      </c>
      <c r="H18" s="184">
        <f t="shared" si="1"/>
        <v>0</v>
      </c>
      <c r="I18" s="184">
        <f t="shared" si="1"/>
        <v>0</v>
      </c>
      <c r="J18" s="184">
        <f t="shared" si="1"/>
        <v>0</v>
      </c>
      <c r="K18" s="184">
        <f t="shared" si="1"/>
        <v>0</v>
      </c>
      <c r="L18" s="184">
        <f t="shared" si="1"/>
        <v>0</v>
      </c>
      <c r="M18" s="184">
        <f t="shared" si="1"/>
        <v>0</v>
      </c>
      <c r="N18" s="184">
        <f t="shared" si="1"/>
        <v>0</v>
      </c>
    </row>
    <row r="19" spans="1:14" ht="15.95" customHeight="1" x14ac:dyDescent="0.25">
      <c r="A19" s="179" t="s">
        <v>164</v>
      </c>
      <c r="B19" s="180"/>
      <c r="C19" s="180"/>
      <c r="D19" s="180"/>
      <c r="E19" s="180"/>
      <c r="F19" s="180"/>
      <c r="G19" s="180"/>
      <c r="H19" s="180"/>
      <c r="I19" s="180"/>
      <c r="J19" s="180"/>
      <c r="K19" s="180"/>
      <c r="L19" s="180"/>
      <c r="M19" s="180"/>
      <c r="N19" s="180"/>
    </row>
    <row r="20" spans="1:14" ht="15.95" customHeight="1" x14ac:dyDescent="0.25">
      <c r="A20" s="182" t="s">
        <v>163</v>
      </c>
      <c r="B20" s="176"/>
      <c r="C20" s="176"/>
      <c r="D20" s="176"/>
      <c r="E20" s="176"/>
      <c r="F20" s="176"/>
      <c r="G20" s="176"/>
      <c r="H20" s="176"/>
      <c r="I20" s="176"/>
      <c r="J20" s="176"/>
      <c r="K20" s="176"/>
      <c r="L20" s="176"/>
      <c r="M20" s="176"/>
      <c r="N20" s="176"/>
    </row>
    <row r="21" spans="1:14" ht="15.95" customHeight="1" x14ac:dyDescent="0.25">
      <c r="A21" s="185" t="s">
        <v>313</v>
      </c>
      <c r="B21" s="172">
        <f>'Trésorerie année 1'!O21</f>
        <v>0</v>
      </c>
      <c r="C21" s="198">
        <f>'Paramètres Activité'!T$212</f>
        <v>0</v>
      </c>
      <c r="D21" s="172">
        <f>'Paramètres Activité'!U$212</f>
        <v>0</v>
      </c>
      <c r="E21" s="172">
        <f>'Paramètres Activité'!V$212</f>
        <v>0</v>
      </c>
      <c r="F21" s="172">
        <f>'Paramètres Activité'!W$212</f>
        <v>0</v>
      </c>
      <c r="G21" s="172">
        <f>'Paramètres Activité'!X$212</f>
        <v>0</v>
      </c>
      <c r="H21" s="172">
        <f>'Paramètres Activité'!Y$212</f>
        <v>0</v>
      </c>
      <c r="I21" s="172">
        <f>'Paramètres Activité'!Z$212</f>
        <v>0</v>
      </c>
      <c r="J21" s="172">
        <f>'Paramètres Activité'!AA$212</f>
        <v>0</v>
      </c>
      <c r="K21" s="172">
        <f>'Paramètres Activité'!AB$212</f>
        <v>0</v>
      </c>
      <c r="L21" s="172">
        <f>'Paramètres Activité'!AC$212</f>
        <v>0</v>
      </c>
      <c r="M21" s="172">
        <f>'Paramètres Activité'!AD$212</f>
        <v>0</v>
      </c>
      <c r="N21" s="194">
        <f>'Paramètres Activité'!AF$212</f>
        <v>0</v>
      </c>
    </row>
    <row r="22" spans="1:14" ht="15.95" customHeight="1" x14ac:dyDescent="0.25">
      <c r="A22" s="185" t="s">
        <v>314</v>
      </c>
      <c r="B22" s="172">
        <f>'Trésorerie année 1'!O22</f>
        <v>0</v>
      </c>
      <c r="C22" s="172">
        <f>'Paramètres Activité'!T$216</f>
        <v>0</v>
      </c>
      <c r="D22" s="172">
        <f>'Paramètres Activité'!U$216</f>
        <v>0</v>
      </c>
      <c r="E22" s="172">
        <f>'Paramètres Activité'!V$216</f>
        <v>0</v>
      </c>
      <c r="F22" s="172">
        <f>'Paramètres Activité'!W$216</f>
        <v>0</v>
      </c>
      <c r="G22" s="172">
        <f>'Paramètres Activité'!X$216</f>
        <v>0</v>
      </c>
      <c r="H22" s="172">
        <f>'Paramètres Activité'!Y$216</f>
        <v>0</v>
      </c>
      <c r="I22" s="172">
        <f>'Paramètres Activité'!Z$216</f>
        <v>0</v>
      </c>
      <c r="J22" s="172">
        <f>'Paramètres Activité'!AA$216</f>
        <v>0</v>
      </c>
      <c r="K22" s="172">
        <f>'Paramètres Activité'!AB$216</f>
        <v>0</v>
      </c>
      <c r="L22" s="172">
        <f>'Paramètres Activité'!AC$216</f>
        <v>0</v>
      </c>
      <c r="M22" s="172">
        <f>'Paramètres Activité'!AD$216</f>
        <v>0</v>
      </c>
      <c r="N22" s="194">
        <f>'Paramètres Activité'!AF$216</f>
        <v>0</v>
      </c>
    </row>
    <row r="23" spans="1:14" ht="15.95" customHeight="1" x14ac:dyDescent="0.25">
      <c r="A23" s="183" t="s">
        <v>52</v>
      </c>
      <c r="B23" s="172">
        <f>'Trésorerie année 1'!O23</f>
        <v>0</v>
      </c>
      <c r="C23" s="172">
        <f>'Paramètres Activité'!T220</f>
        <v>0</v>
      </c>
      <c r="D23" s="172">
        <f>'Paramètres Activité'!U220</f>
        <v>0</v>
      </c>
      <c r="E23" s="172">
        <f>'Paramètres Activité'!V220</f>
        <v>0</v>
      </c>
      <c r="F23" s="172">
        <f>'Paramètres Activité'!W220</f>
        <v>0</v>
      </c>
      <c r="G23" s="172">
        <f>'Paramètres Activité'!X220</f>
        <v>0</v>
      </c>
      <c r="H23" s="172">
        <f>'Paramètres Activité'!Y220</f>
        <v>0</v>
      </c>
      <c r="I23" s="172">
        <f>'Paramètres Activité'!Z220</f>
        <v>0</v>
      </c>
      <c r="J23" s="172">
        <f>'Paramètres Activité'!AA220</f>
        <v>0</v>
      </c>
      <c r="K23" s="172">
        <f>'Paramètres Activité'!AB220</f>
        <v>0</v>
      </c>
      <c r="L23" s="172">
        <f>'Paramètres Activité'!AC220</f>
        <v>0</v>
      </c>
      <c r="M23" s="172">
        <f>'Paramètres Activité'!AD220</f>
        <v>0</v>
      </c>
      <c r="N23" s="194">
        <f>'Paramètres Activité'!AF220</f>
        <v>0</v>
      </c>
    </row>
    <row r="24" spans="1:14" ht="15.95" customHeight="1" x14ac:dyDescent="0.25">
      <c r="A24" s="183" t="s">
        <v>53</v>
      </c>
      <c r="B24" s="172">
        <f>'Paramètres Activité'!S232</f>
        <v>0</v>
      </c>
      <c r="C24" s="172">
        <f>'Paramètres Activité'!T232</f>
        <v>0</v>
      </c>
      <c r="D24" s="172">
        <f>'Paramètres Activité'!U232</f>
        <v>0</v>
      </c>
      <c r="E24" s="172">
        <f>'Paramètres Activité'!V232</f>
        <v>0</v>
      </c>
      <c r="F24" s="172">
        <f>'Paramètres Activité'!W232</f>
        <v>0</v>
      </c>
      <c r="G24" s="172">
        <f>'Paramètres Activité'!X232</f>
        <v>0</v>
      </c>
      <c r="H24" s="172">
        <f>'Paramètres Activité'!Y232</f>
        <v>0</v>
      </c>
      <c r="I24" s="172">
        <f>'Paramètres Activité'!Z232</f>
        <v>0</v>
      </c>
      <c r="J24" s="172">
        <f>'Paramètres Activité'!AA232</f>
        <v>0</v>
      </c>
      <c r="K24" s="172">
        <f>'Paramètres Activité'!AB232</f>
        <v>0</v>
      </c>
      <c r="L24" s="172">
        <f>'Paramètres Activité'!AC232</f>
        <v>0</v>
      </c>
      <c r="M24" s="172">
        <f>'Paramètres Activité'!AD232</f>
        <v>0</v>
      </c>
      <c r="N24" s="194">
        <f>'Paramètres Activité'!AF232</f>
        <v>0</v>
      </c>
    </row>
    <row r="25" spans="1:14" ht="15.95" customHeight="1" x14ac:dyDescent="0.25">
      <c r="A25" s="183" t="s">
        <v>175</v>
      </c>
      <c r="B25" s="172">
        <f>'Paramètres Activité'!S$233</f>
        <v>0</v>
      </c>
      <c r="C25" s="172">
        <f>'Paramètres Activité'!T$233</f>
        <v>0</v>
      </c>
      <c r="D25" s="172">
        <f>'Paramètres Activité'!U$233</f>
        <v>0</v>
      </c>
      <c r="E25" s="172">
        <f>'Paramètres Activité'!V$233</f>
        <v>0</v>
      </c>
      <c r="F25" s="172">
        <f>'Paramètres Activité'!W$233</f>
        <v>0</v>
      </c>
      <c r="G25" s="172">
        <f>'Paramètres Activité'!X$233</f>
        <v>0</v>
      </c>
      <c r="H25" s="172">
        <f>'Paramètres Activité'!Y$233</f>
        <v>0</v>
      </c>
      <c r="I25" s="172">
        <f>'Paramètres Activité'!Z$233</f>
        <v>0</v>
      </c>
      <c r="J25" s="172">
        <f>'Paramètres Activité'!AA$233</f>
        <v>0</v>
      </c>
      <c r="K25" s="172">
        <f>'Paramètres Activité'!AB$233</f>
        <v>0</v>
      </c>
      <c r="L25" s="172">
        <f>'Paramètres Activité'!AC$233</f>
        <v>0</v>
      </c>
      <c r="M25" s="172">
        <f>'Paramètres Activité'!AD$233</f>
        <v>0</v>
      </c>
      <c r="N25" s="194">
        <f>'Paramètres Activité'!AF$233</f>
        <v>0</v>
      </c>
    </row>
    <row r="26" spans="1:14" ht="15.95" customHeight="1" x14ac:dyDescent="0.25">
      <c r="A26" s="183" t="s">
        <v>177</v>
      </c>
      <c r="B26" s="172">
        <f>'Trésorerie année 1'!O26</f>
        <v>0</v>
      </c>
      <c r="C26" s="172">
        <f>'Paramètres Activité'!T$234</f>
        <v>0</v>
      </c>
      <c r="D26" s="172">
        <f>'Paramètres Activité'!U$234</f>
        <v>0</v>
      </c>
      <c r="E26" s="172">
        <f>'Paramètres Activité'!V$234</f>
        <v>0</v>
      </c>
      <c r="F26" s="172">
        <f>'Paramètres Activité'!W$234</f>
        <v>0</v>
      </c>
      <c r="G26" s="172">
        <f>'Paramètres Activité'!X$234</f>
        <v>0</v>
      </c>
      <c r="H26" s="172">
        <f>'Paramètres Activité'!Y$234</f>
        <v>0</v>
      </c>
      <c r="I26" s="172">
        <f>'Paramètres Activité'!Z$234</f>
        <v>0</v>
      </c>
      <c r="J26" s="172">
        <f>'Paramètres Activité'!AA$234</f>
        <v>0</v>
      </c>
      <c r="K26" s="172">
        <f>'Paramètres Activité'!AB$234</f>
        <v>0</v>
      </c>
      <c r="L26" s="172">
        <f>'Paramètres Activité'!AC$234</f>
        <v>0</v>
      </c>
      <c r="M26" s="172">
        <f>'Paramètres Activité'!AD$234</f>
        <v>0</v>
      </c>
      <c r="N26" s="194">
        <f>'Paramètres Activité'!AF$234</f>
        <v>0</v>
      </c>
    </row>
    <row r="27" spans="1:14" ht="15.95" customHeight="1" x14ac:dyDescent="0.25">
      <c r="A27" s="183" t="s">
        <v>300</v>
      </c>
      <c r="B27" s="172">
        <f>'Trésorerie année 1'!O27</f>
        <v>0</v>
      </c>
      <c r="C27" s="172">
        <f>'Paramètres Activité'!T$235</f>
        <v>0</v>
      </c>
      <c r="D27" s="172">
        <f>'Paramètres Activité'!U$235</f>
        <v>0</v>
      </c>
      <c r="E27" s="172">
        <f>'Paramètres Activité'!V$235</f>
        <v>0</v>
      </c>
      <c r="F27" s="172">
        <f>'Paramètres Activité'!W$235</f>
        <v>0</v>
      </c>
      <c r="G27" s="172">
        <f>'Paramètres Activité'!X$235</f>
        <v>0</v>
      </c>
      <c r="H27" s="172">
        <f>'Paramètres Activité'!Y$235</f>
        <v>0</v>
      </c>
      <c r="I27" s="172">
        <f>'Paramètres Activité'!Z$235</f>
        <v>0</v>
      </c>
      <c r="J27" s="172">
        <f>'Paramètres Activité'!AA$235</f>
        <v>0</v>
      </c>
      <c r="K27" s="172">
        <f>'Paramètres Activité'!AB$235</f>
        <v>0</v>
      </c>
      <c r="L27" s="172">
        <f>'Paramètres Activité'!AC$235</f>
        <v>0</v>
      </c>
      <c r="M27" s="172">
        <f>'Paramètres Activité'!AD$235</f>
        <v>0</v>
      </c>
      <c r="N27" s="194">
        <f>'Paramètres Activité'!AF$235</f>
        <v>0</v>
      </c>
    </row>
    <row r="28" spans="1:14" ht="15.95" customHeight="1" x14ac:dyDescent="0.25">
      <c r="A28" s="183" t="s">
        <v>54</v>
      </c>
      <c r="B28" s="172">
        <f>'Trésorerie année 1'!O28</f>
        <v>0</v>
      </c>
      <c r="C28" s="172"/>
      <c r="D28" s="172"/>
      <c r="E28" s="172"/>
      <c r="F28" s="172"/>
      <c r="G28" s="172"/>
      <c r="H28" s="172"/>
      <c r="I28" s="172"/>
      <c r="J28" s="172"/>
      <c r="K28" s="172"/>
      <c r="L28" s="172"/>
      <c r="M28" s="172">
        <f>'Paramètres Financement'!D89</f>
        <v>0</v>
      </c>
      <c r="N28" s="194">
        <v>0</v>
      </c>
    </row>
    <row r="29" spans="1:14" ht="15.95" customHeight="1" x14ac:dyDescent="0.25">
      <c r="A29" s="183" t="s">
        <v>319</v>
      </c>
      <c r="B29" s="172">
        <f>'Trésorerie année 1'!O29</f>
        <v>0</v>
      </c>
      <c r="C29" s="172"/>
      <c r="D29" s="172"/>
      <c r="E29" s="172"/>
      <c r="F29" s="172"/>
      <c r="G29" s="172"/>
      <c r="H29" s="172"/>
      <c r="I29" s="172"/>
      <c r="J29" s="172"/>
      <c r="K29" s="172"/>
      <c r="L29" s="172"/>
      <c r="M29" s="172"/>
      <c r="N29" s="309">
        <v>0</v>
      </c>
    </row>
    <row r="30" spans="1:14" ht="15.95" customHeight="1" x14ac:dyDescent="0.25">
      <c r="A30" s="182" t="s">
        <v>162</v>
      </c>
      <c r="B30" s="176">
        <f>'Trésorerie année 1'!O30</f>
        <v>0</v>
      </c>
      <c r="C30" s="182"/>
      <c r="D30" s="182"/>
      <c r="E30" s="182"/>
      <c r="F30" s="182"/>
      <c r="G30" s="182"/>
      <c r="H30" s="182"/>
      <c r="I30" s="182"/>
      <c r="J30" s="182"/>
      <c r="K30" s="182"/>
      <c r="L30" s="182"/>
      <c r="M30" s="182"/>
      <c r="N30" s="182"/>
    </row>
    <row r="31" spans="1:14" ht="15.95" customHeight="1" x14ac:dyDescent="0.25">
      <c r="A31" s="185" t="s">
        <v>176</v>
      </c>
      <c r="B31" s="172">
        <f>'Trésorerie année 1'!O31</f>
        <v>0</v>
      </c>
      <c r="C31" s="172"/>
      <c r="D31" s="172"/>
      <c r="E31" s="172"/>
      <c r="F31" s="172"/>
      <c r="G31" s="172"/>
      <c r="H31" s="172"/>
      <c r="I31" s="172"/>
      <c r="J31" s="172"/>
      <c r="K31" s="172"/>
      <c r="L31" s="172"/>
      <c r="M31" s="172"/>
      <c r="N31" s="186"/>
    </row>
    <row r="32" spans="1:14" ht="15.95" customHeight="1" x14ac:dyDescent="0.25">
      <c r="A32" s="183" t="s">
        <v>312</v>
      </c>
      <c r="B32" s="172">
        <f>'Trésorerie année 1'!O32</f>
        <v>0</v>
      </c>
      <c r="C32" s="172"/>
      <c r="D32" s="172"/>
      <c r="E32" s="172"/>
      <c r="F32" s="172"/>
      <c r="G32" s="172"/>
      <c r="H32" s="172"/>
      <c r="I32" s="172"/>
      <c r="J32" s="172"/>
      <c r="K32" s="172"/>
      <c r="L32" s="172"/>
      <c r="M32" s="172">
        <f>'Paramètres Financement'!D84</f>
        <v>0</v>
      </c>
      <c r="N32" s="309">
        <v>0</v>
      </c>
    </row>
    <row r="33" spans="1:14" ht="15.95" customHeight="1" x14ac:dyDescent="0.25">
      <c r="A33" s="182" t="s">
        <v>322</v>
      </c>
      <c r="B33" s="176">
        <f>'Trésorerie année 1'!O33</f>
        <v>0</v>
      </c>
      <c r="C33" s="176">
        <f>C46</f>
        <v>0</v>
      </c>
      <c r="D33" s="176">
        <f t="shared" ref="D33:N33" si="2">D46</f>
        <v>0</v>
      </c>
      <c r="E33" s="176">
        <f t="shared" si="2"/>
        <v>0</v>
      </c>
      <c r="F33" s="176">
        <f t="shared" si="2"/>
        <v>0</v>
      </c>
      <c r="G33" s="176">
        <f t="shared" si="2"/>
        <v>0</v>
      </c>
      <c r="H33" s="176">
        <f t="shared" si="2"/>
        <v>0</v>
      </c>
      <c r="I33" s="176">
        <f t="shared" si="2"/>
        <v>0</v>
      </c>
      <c r="J33" s="176">
        <f t="shared" si="2"/>
        <v>0</v>
      </c>
      <c r="K33" s="176">
        <f t="shared" si="2"/>
        <v>0</v>
      </c>
      <c r="L33" s="176">
        <f t="shared" si="2"/>
        <v>0</v>
      </c>
      <c r="M33" s="176">
        <f t="shared" si="2"/>
        <v>0</v>
      </c>
      <c r="N33" s="177">
        <f t="shared" si="2"/>
        <v>0</v>
      </c>
    </row>
    <row r="34" spans="1:14" ht="15.95" customHeight="1" x14ac:dyDescent="0.25">
      <c r="A34" s="156" t="s">
        <v>161</v>
      </c>
      <c r="B34" s="156">
        <f>SUM(B21:B29)+SUM(B31:B33)</f>
        <v>0</v>
      </c>
      <c r="C34" s="156">
        <f t="shared" ref="C34:N34" si="3">SUM(C21:C29)+SUM(C31:C33)</f>
        <v>0</v>
      </c>
      <c r="D34" s="156">
        <f t="shared" si="3"/>
        <v>0</v>
      </c>
      <c r="E34" s="156">
        <f t="shared" si="3"/>
        <v>0</v>
      </c>
      <c r="F34" s="156">
        <f t="shared" si="3"/>
        <v>0</v>
      </c>
      <c r="G34" s="156">
        <f t="shared" si="3"/>
        <v>0</v>
      </c>
      <c r="H34" s="156">
        <f t="shared" si="3"/>
        <v>0</v>
      </c>
      <c r="I34" s="156">
        <f t="shared" si="3"/>
        <v>0</v>
      </c>
      <c r="J34" s="156">
        <f t="shared" si="3"/>
        <v>0</v>
      </c>
      <c r="K34" s="156">
        <f t="shared" si="3"/>
        <v>0</v>
      </c>
      <c r="L34" s="156">
        <f t="shared" si="3"/>
        <v>0</v>
      </c>
      <c r="M34" s="156">
        <f t="shared" si="3"/>
        <v>0</v>
      </c>
      <c r="N34" s="156">
        <f t="shared" si="3"/>
        <v>0</v>
      </c>
    </row>
    <row r="35" spans="1:14" ht="15.95" customHeight="1" x14ac:dyDescent="0.25">
      <c r="A35" s="122" t="s">
        <v>160</v>
      </c>
      <c r="B35" s="173">
        <f ca="1">B18-B34</f>
        <v>0</v>
      </c>
      <c r="C35" s="173">
        <f t="shared" ref="C35:M35" si="4">C18-C34</f>
        <v>0</v>
      </c>
      <c r="D35" s="173">
        <f t="shared" si="4"/>
        <v>0</v>
      </c>
      <c r="E35" s="173">
        <f t="shared" si="4"/>
        <v>0</v>
      </c>
      <c r="F35" s="173">
        <f t="shared" si="4"/>
        <v>0</v>
      </c>
      <c r="G35" s="173">
        <f t="shared" si="4"/>
        <v>0</v>
      </c>
      <c r="H35" s="173">
        <f t="shared" si="4"/>
        <v>0</v>
      </c>
      <c r="I35" s="173">
        <f t="shared" si="4"/>
        <v>0</v>
      </c>
      <c r="J35" s="173">
        <f t="shared" si="4"/>
        <v>0</v>
      </c>
      <c r="K35" s="173">
        <f t="shared" si="4"/>
        <v>0</v>
      </c>
      <c r="L35" s="173">
        <f t="shared" si="4"/>
        <v>0</v>
      </c>
      <c r="M35" s="173">
        <f t="shared" si="4"/>
        <v>0</v>
      </c>
      <c r="N35" s="174"/>
    </row>
    <row r="36" spans="1:14" ht="15.95" customHeight="1" x14ac:dyDescent="0.25">
      <c r="A36" s="187" t="s">
        <v>159</v>
      </c>
      <c r="B36" s="173">
        <f ca="1">B5+B35</f>
        <v>0</v>
      </c>
      <c r="C36" s="173">
        <f ca="1">C35+B36</f>
        <v>0</v>
      </c>
      <c r="D36" s="173">
        <f t="shared" ref="D36:M36" ca="1" si="5">D35+C36</f>
        <v>0</v>
      </c>
      <c r="E36" s="173">
        <f t="shared" ca="1" si="5"/>
        <v>0</v>
      </c>
      <c r="F36" s="173">
        <f t="shared" ca="1" si="5"/>
        <v>0</v>
      </c>
      <c r="G36" s="173">
        <f t="shared" ca="1" si="5"/>
        <v>0</v>
      </c>
      <c r="H36" s="173">
        <f t="shared" ca="1" si="5"/>
        <v>0</v>
      </c>
      <c r="I36" s="173">
        <f t="shared" ca="1" si="5"/>
        <v>0</v>
      </c>
      <c r="J36" s="173">
        <f t="shared" ca="1" si="5"/>
        <v>0</v>
      </c>
      <c r="K36" s="173">
        <f t="shared" ca="1" si="5"/>
        <v>0</v>
      </c>
      <c r="L36" s="173">
        <f t="shared" ca="1" si="5"/>
        <v>0</v>
      </c>
      <c r="M36" s="122">
        <f t="shared" ca="1" si="5"/>
        <v>0</v>
      </c>
      <c r="N36" s="174"/>
    </row>
    <row r="37" spans="1:14" ht="15.95" customHeight="1" x14ac:dyDescent="0.25">
      <c r="A37" s="188"/>
      <c r="B37" s="188"/>
      <c r="C37" s="188"/>
      <c r="D37" s="188"/>
      <c r="E37" s="188"/>
      <c r="F37" s="188"/>
      <c r="G37" s="188"/>
      <c r="H37" s="188"/>
      <c r="I37" s="188"/>
      <c r="J37" s="188"/>
      <c r="K37" s="188"/>
      <c r="L37" s="188"/>
      <c r="M37" s="188"/>
      <c r="N37" s="189"/>
    </row>
    <row r="38" spans="1:14" ht="15.95" customHeight="1" x14ac:dyDescent="0.25">
      <c r="A38" s="119" t="s">
        <v>282</v>
      </c>
      <c r="B38" s="295">
        <v>0.2</v>
      </c>
      <c r="C38" s="188"/>
      <c r="D38" s="188"/>
      <c r="E38" s="188"/>
      <c r="F38" s="188"/>
      <c r="G38" s="188"/>
      <c r="H38" s="188"/>
      <c r="I38" s="188"/>
      <c r="J38" s="188"/>
      <c r="K38" s="188"/>
      <c r="L38" s="188"/>
      <c r="M38" s="188"/>
      <c r="N38" s="188"/>
    </row>
    <row r="39" spans="1:14" ht="15.95" customHeight="1" x14ac:dyDescent="0.25">
      <c r="A39" s="188"/>
      <c r="B39" s="188"/>
      <c r="C39" s="188"/>
      <c r="D39" s="188"/>
      <c r="E39" s="188"/>
      <c r="F39" s="188"/>
      <c r="G39" s="188"/>
      <c r="H39" s="188"/>
      <c r="I39" s="188"/>
      <c r="J39" s="188"/>
      <c r="K39" s="188"/>
      <c r="L39" s="188"/>
      <c r="M39" s="188"/>
      <c r="N39" s="188"/>
    </row>
    <row r="40" spans="1:14" s="2" customFormat="1" ht="15.95" customHeight="1" x14ac:dyDescent="0.25">
      <c r="A40" s="352" t="s">
        <v>522</v>
      </c>
      <c r="B40" s="188"/>
      <c r="C40" s="188"/>
      <c r="D40" s="188"/>
      <c r="E40" s="188"/>
      <c r="F40" s="188"/>
      <c r="G40" s="188"/>
      <c r="H40" s="188"/>
      <c r="I40" s="188"/>
      <c r="J40" s="188"/>
      <c r="K40" s="188"/>
      <c r="L40" s="188"/>
      <c r="M40" s="188"/>
      <c r="N40" s="188"/>
    </row>
    <row r="41" spans="1:14" s="2" customFormat="1" ht="15.95" customHeight="1" x14ac:dyDescent="0.25">
      <c r="A41" s="207" t="s">
        <v>303</v>
      </c>
      <c r="B41" s="190" t="str">
        <f ca="1">B4</f>
        <v>janv-17</v>
      </c>
      <c r="C41" s="190" t="str">
        <f t="shared" ref="C41:M41" ca="1" si="6">C4</f>
        <v>févr-17</v>
      </c>
      <c r="D41" s="190" t="str">
        <f t="shared" ca="1" si="6"/>
        <v>mars-17</v>
      </c>
      <c r="E41" s="190" t="str">
        <f t="shared" ca="1" si="6"/>
        <v>avr-17</v>
      </c>
      <c r="F41" s="190" t="str">
        <f t="shared" ca="1" si="6"/>
        <v>mai-17</v>
      </c>
      <c r="G41" s="190" t="str">
        <f t="shared" ca="1" si="6"/>
        <v>juin-17</v>
      </c>
      <c r="H41" s="190" t="str">
        <f t="shared" ca="1" si="6"/>
        <v>juil-17</v>
      </c>
      <c r="I41" s="190" t="str">
        <f t="shared" ca="1" si="6"/>
        <v>août-17</v>
      </c>
      <c r="J41" s="190" t="str">
        <f t="shared" ca="1" si="6"/>
        <v>sept-17</v>
      </c>
      <c r="K41" s="190" t="str">
        <f t="shared" ca="1" si="6"/>
        <v>oct-17</v>
      </c>
      <c r="L41" s="190" t="str">
        <f t="shared" ca="1" si="6"/>
        <v>nov-17</v>
      </c>
      <c r="M41" s="190" t="str">
        <f t="shared" ca="1" si="6"/>
        <v>déc-17</v>
      </c>
      <c r="N41" s="191" t="s">
        <v>277</v>
      </c>
    </row>
    <row r="42" spans="1:14" s="2" customFormat="1" ht="15.95" customHeight="1" x14ac:dyDescent="0.25">
      <c r="A42" s="208" t="s">
        <v>304</v>
      </c>
      <c r="B42" s="199">
        <f t="shared" ref="B42:M42" si="7">((C8+C9)/(1+$B$38))*$B$38</f>
        <v>0</v>
      </c>
      <c r="C42" s="199">
        <f t="shared" si="7"/>
        <v>0</v>
      </c>
      <c r="D42" s="199">
        <f t="shared" si="7"/>
        <v>0</v>
      </c>
      <c r="E42" s="199">
        <f t="shared" si="7"/>
        <v>0</v>
      </c>
      <c r="F42" s="199">
        <f t="shared" si="7"/>
        <v>0</v>
      </c>
      <c r="G42" s="199">
        <f t="shared" si="7"/>
        <v>0</v>
      </c>
      <c r="H42" s="199">
        <f t="shared" si="7"/>
        <v>0</v>
      </c>
      <c r="I42" s="199">
        <f t="shared" si="7"/>
        <v>0</v>
      </c>
      <c r="J42" s="199">
        <f t="shared" si="7"/>
        <v>0</v>
      </c>
      <c r="K42" s="199">
        <f t="shared" si="7"/>
        <v>0</v>
      </c>
      <c r="L42" s="199">
        <f t="shared" si="7"/>
        <v>0</v>
      </c>
      <c r="M42" s="199">
        <f t="shared" si="7"/>
        <v>0</v>
      </c>
      <c r="N42" s="213"/>
    </row>
    <row r="43" spans="1:14" s="2" customFormat="1" ht="15.95" customHeight="1" x14ac:dyDescent="0.25">
      <c r="A43" s="209" t="s">
        <v>323</v>
      </c>
      <c r="B43" s="212">
        <f t="shared" ref="B43:M43" si="8">((C21+C22+C23+C27)/(1+$B$38))*$B$38</f>
        <v>0</v>
      </c>
      <c r="C43" s="212">
        <f t="shared" si="8"/>
        <v>0</v>
      </c>
      <c r="D43" s="212">
        <f t="shared" si="8"/>
        <v>0</v>
      </c>
      <c r="E43" s="212">
        <f t="shared" si="8"/>
        <v>0</v>
      </c>
      <c r="F43" s="212">
        <f t="shared" si="8"/>
        <v>0</v>
      </c>
      <c r="G43" s="212">
        <f t="shared" si="8"/>
        <v>0</v>
      </c>
      <c r="H43" s="212">
        <f t="shared" si="8"/>
        <v>0</v>
      </c>
      <c r="I43" s="212">
        <f t="shared" si="8"/>
        <v>0</v>
      </c>
      <c r="J43" s="212">
        <f t="shared" si="8"/>
        <v>0</v>
      </c>
      <c r="K43" s="212">
        <f t="shared" si="8"/>
        <v>0</v>
      </c>
      <c r="L43" s="212">
        <f t="shared" si="8"/>
        <v>0</v>
      </c>
      <c r="M43" s="212">
        <f t="shared" si="8"/>
        <v>0</v>
      </c>
      <c r="N43" s="215"/>
    </row>
    <row r="44" spans="1:14" s="2" customFormat="1" ht="15.95" customHeight="1" x14ac:dyDescent="0.25">
      <c r="A44" s="209" t="s">
        <v>305</v>
      </c>
      <c r="B44" s="199">
        <f>'Paramètres Investissement'!F44+'Paramètres Investissement'!F52</f>
        <v>0</v>
      </c>
      <c r="C44" s="199">
        <f t="shared" ref="C44:M44" si="9">C31/(1+$B$38)*$B$38</f>
        <v>0</v>
      </c>
      <c r="D44" s="199">
        <f t="shared" si="9"/>
        <v>0</v>
      </c>
      <c r="E44" s="199">
        <f t="shared" si="9"/>
        <v>0</v>
      </c>
      <c r="F44" s="199">
        <f t="shared" si="9"/>
        <v>0</v>
      </c>
      <c r="G44" s="199">
        <f t="shared" si="9"/>
        <v>0</v>
      </c>
      <c r="H44" s="199">
        <f t="shared" si="9"/>
        <v>0</v>
      </c>
      <c r="I44" s="199">
        <f t="shared" si="9"/>
        <v>0</v>
      </c>
      <c r="J44" s="199">
        <f t="shared" si="9"/>
        <v>0</v>
      </c>
      <c r="K44" s="199">
        <f t="shared" si="9"/>
        <v>0</v>
      </c>
      <c r="L44" s="199">
        <f t="shared" si="9"/>
        <v>0</v>
      </c>
      <c r="M44" s="199">
        <f t="shared" si="9"/>
        <v>0</v>
      </c>
      <c r="N44" s="213"/>
    </row>
    <row r="45" spans="1:14" s="2" customFormat="1" ht="15.95" customHeight="1" x14ac:dyDescent="0.25">
      <c r="A45" s="210" t="s">
        <v>320</v>
      </c>
      <c r="B45" s="200">
        <f t="shared" ref="B45:M45" si="10">B42-B43-B44</f>
        <v>0</v>
      </c>
      <c r="C45" s="200">
        <f t="shared" si="10"/>
        <v>0</v>
      </c>
      <c r="D45" s="200">
        <f t="shared" si="10"/>
        <v>0</v>
      </c>
      <c r="E45" s="200">
        <f t="shared" si="10"/>
        <v>0</v>
      </c>
      <c r="F45" s="200">
        <f t="shared" si="10"/>
        <v>0</v>
      </c>
      <c r="G45" s="200">
        <f t="shared" si="10"/>
        <v>0</v>
      </c>
      <c r="H45" s="200">
        <f t="shared" si="10"/>
        <v>0</v>
      </c>
      <c r="I45" s="200">
        <f t="shared" si="10"/>
        <v>0</v>
      </c>
      <c r="J45" s="200">
        <f t="shared" si="10"/>
        <v>0</v>
      </c>
      <c r="K45" s="200">
        <f t="shared" si="10"/>
        <v>0</v>
      </c>
      <c r="L45" s="200">
        <f t="shared" si="10"/>
        <v>0</v>
      </c>
      <c r="M45" s="200">
        <f t="shared" si="10"/>
        <v>0</v>
      </c>
      <c r="N45" s="214"/>
    </row>
    <row r="46" spans="1:14" ht="15.95" customHeight="1" x14ac:dyDescent="0.25">
      <c r="A46" s="208" t="s">
        <v>324</v>
      </c>
      <c r="B46" s="172"/>
      <c r="C46" s="172">
        <f>B45</f>
        <v>0</v>
      </c>
      <c r="D46" s="172">
        <f t="shared" ref="D46:N46" si="11">C45</f>
        <v>0</v>
      </c>
      <c r="E46" s="172">
        <f t="shared" si="11"/>
        <v>0</v>
      </c>
      <c r="F46" s="172">
        <f t="shared" si="11"/>
        <v>0</v>
      </c>
      <c r="G46" s="172">
        <f t="shared" si="11"/>
        <v>0</v>
      </c>
      <c r="H46" s="172">
        <f t="shared" si="11"/>
        <v>0</v>
      </c>
      <c r="I46" s="172">
        <f t="shared" si="11"/>
        <v>0</v>
      </c>
      <c r="J46" s="172">
        <f t="shared" si="11"/>
        <v>0</v>
      </c>
      <c r="K46" s="172">
        <f t="shared" si="11"/>
        <v>0</v>
      </c>
      <c r="L46" s="172">
        <f t="shared" si="11"/>
        <v>0</v>
      </c>
      <c r="M46" s="172">
        <f t="shared" si="11"/>
        <v>0</v>
      </c>
      <c r="N46" s="194">
        <f t="shared" si="11"/>
        <v>0</v>
      </c>
    </row>
    <row r="48" spans="1:14" ht="15.95" customHeight="1" x14ac:dyDescent="0.25">
      <c r="N48" s="211"/>
    </row>
  </sheetData>
  <dataValidations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N48"/>
  <sheetViews>
    <sheetView showGridLines="0" zoomScale="70" zoomScaleNormal="70" workbookViewId="0">
      <selection activeCell="C28" sqref="C28"/>
    </sheetView>
  </sheetViews>
  <sheetFormatPr baseColWidth="10" defaultRowHeight="15.95" customHeight="1" x14ac:dyDescent="0.25"/>
  <cols>
    <col min="1" max="1" width="54.28515625" style="8" customWidth="1"/>
    <col min="2" max="14" width="11.7109375" style="8" customWidth="1"/>
    <col min="15" max="16384" width="11.42578125" style="8"/>
  </cols>
  <sheetData>
    <row r="1" spans="1:14" ht="15.95" customHeight="1" x14ac:dyDescent="0.25">
      <c r="B1" s="279" t="s">
        <v>185</v>
      </c>
    </row>
    <row r="2" spans="1:14" ht="15.95" customHeight="1" x14ac:dyDescent="0.25">
      <c r="A2" s="151"/>
    </row>
    <row r="3" spans="1:14" ht="15.95" customHeight="1" x14ac:dyDescent="0.25">
      <c r="A3" s="49" t="s">
        <v>339</v>
      </c>
      <c r="B3" s="49"/>
    </row>
    <row r="4" spans="1:14" ht="15.95" customHeight="1" x14ac:dyDescent="0.25">
      <c r="A4" s="142" t="s">
        <v>174</v>
      </c>
      <c r="B4" s="140" t="str">
        <f ca="1">OFFSET(ReadMe!$AG$6,COLUMN()-2+24,0)</f>
        <v>janv-18</v>
      </c>
      <c r="C4" s="140" t="str">
        <f ca="1">OFFSET(ReadMe!$AG$6,COLUMN()-2+24,0)</f>
        <v>févr-18</v>
      </c>
      <c r="D4" s="140" t="str">
        <f ca="1">OFFSET(ReadMe!$AG$6,COLUMN()-2+24,0)</f>
        <v>mars-18</v>
      </c>
      <c r="E4" s="140" t="str">
        <f ca="1">OFFSET(ReadMe!$AG$6,COLUMN()-2+24,0)</f>
        <v>avr-18</v>
      </c>
      <c r="F4" s="140" t="str">
        <f ca="1">OFFSET(ReadMe!$AG$6,COLUMN()-2+24,0)</f>
        <v>mai-18</v>
      </c>
      <c r="G4" s="140" t="str">
        <f ca="1">OFFSET(ReadMe!$AG$6,COLUMN()-2+24,0)</f>
        <v>juin-18</v>
      </c>
      <c r="H4" s="140" t="str">
        <f ca="1">OFFSET(ReadMe!$AG$6,COLUMN()-2+24,0)</f>
        <v>juil-18</v>
      </c>
      <c r="I4" s="140" t="str">
        <f ca="1">OFFSET(ReadMe!$AG$6,COLUMN()-2+24,0)</f>
        <v>août-18</v>
      </c>
      <c r="J4" s="140" t="str">
        <f ca="1">OFFSET(ReadMe!$AG$6,COLUMN()-2+24,0)</f>
        <v>sept-18</v>
      </c>
      <c r="K4" s="140" t="str">
        <f ca="1">OFFSET(ReadMe!$AG$6,COLUMN()-2+24,0)</f>
        <v>oct-18</v>
      </c>
      <c r="L4" s="140" t="str">
        <f ca="1">OFFSET(ReadMe!$AG$6,COLUMN()-2+24,0)</f>
        <v>nov-18</v>
      </c>
      <c r="M4" s="140" t="str">
        <f ca="1">OFFSET(ReadMe!$AG$6,COLUMN()-2+24,0)</f>
        <v>déc-18</v>
      </c>
      <c r="N4" s="141" t="s">
        <v>277</v>
      </c>
    </row>
    <row r="5" spans="1:14" ht="15.95" customHeight="1" x14ac:dyDescent="0.25">
      <c r="A5" s="173" t="s">
        <v>172</v>
      </c>
      <c r="B5" s="172">
        <f ca="1">'Trésorerie année 2'!M36</f>
        <v>0</v>
      </c>
      <c r="C5" s="173"/>
      <c r="D5" s="173"/>
      <c r="E5" s="173"/>
      <c r="F5" s="173"/>
      <c r="G5" s="173"/>
      <c r="H5" s="173"/>
      <c r="I5" s="173"/>
      <c r="J5" s="173"/>
      <c r="K5" s="173"/>
      <c r="L5" s="173"/>
      <c r="M5" s="173"/>
      <c r="N5" s="178"/>
    </row>
    <row r="6" spans="1:14" ht="15.95" customHeight="1" x14ac:dyDescent="0.25">
      <c r="A6" s="179" t="s">
        <v>171</v>
      </c>
      <c r="B6" s="180"/>
      <c r="C6" s="180"/>
      <c r="D6" s="180"/>
      <c r="E6" s="180"/>
      <c r="F6" s="180"/>
      <c r="G6" s="180"/>
      <c r="H6" s="180"/>
      <c r="I6" s="180"/>
      <c r="J6" s="180"/>
      <c r="K6" s="180"/>
      <c r="L6" s="180"/>
      <c r="M6" s="180"/>
      <c r="N6" s="181"/>
    </row>
    <row r="7" spans="1:14" ht="15.95" customHeight="1" x14ac:dyDescent="0.25">
      <c r="A7" s="182" t="s">
        <v>163</v>
      </c>
      <c r="B7" s="176"/>
      <c r="C7" s="176"/>
      <c r="D7" s="176"/>
      <c r="E7" s="176"/>
      <c r="F7" s="176"/>
      <c r="G7" s="176"/>
      <c r="H7" s="176"/>
      <c r="I7" s="176"/>
      <c r="J7" s="176"/>
      <c r="K7" s="176"/>
      <c r="L7" s="176"/>
      <c r="M7" s="176"/>
      <c r="N7" s="177"/>
    </row>
    <row r="8" spans="1:14" ht="15.95" customHeight="1" x14ac:dyDescent="0.25">
      <c r="A8" s="183" t="s">
        <v>170</v>
      </c>
      <c r="B8" s="172">
        <f>'Trésorerie année 2'!N8</f>
        <v>0</v>
      </c>
      <c r="C8" s="172">
        <f>'Paramètres Activité'!AK$204</f>
        <v>0</v>
      </c>
      <c r="D8" s="172">
        <f>'Paramètres Activité'!AL$204</f>
        <v>0</v>
      </c>
      <c r="E8" s="172">
        <f>'Paramètres Activité'!AM$204</f>
        <v>0</v>
      </c>
      <c r="F8" s="172">
        <f>'Paramètres Activité'!AN$204</f>
        <v>0</v>
      </c>
      <c r="G8" s="172">
        <f>'Paramètres Activité'!AO$204</f>
        <v>0</v>
      </c>
      <c r="H8" s="172">
        <f>'Paramètres Activité'!AP$204</f>
        <v>0</v>
      </c>
      <c r="I8" s="172">
        <f>'Paramètres Activité'!AQ$204</f>
        <v>0</v>
      </c>
      <c r="J8" s="172">
        <f>'Paramètres Activité'!AR$204</f>
        <v>0</v>
      </c>
      <c r="K8" s="172">
        <f>'Paramètres Activité'!AS$204</f>
        <v>0</v>
      </c>
      <c r="L8" s="172">
        <f>'Paramètres Activité'!AT$204</f>
        <v>0</v>
      </c>
      <c r="M8" s="172">
        <f>'Paramètres Activité'!AU$204</f>
        <v>0</v>
      </c>
      <c r="N8" s="194">
        <f>'Paramètres Activité'!AW$204</f>
        <v>0</v>
      </c>
    </row>
    <row r="9" spans="1:14" ht="15.95" customHeight="1" x14ac:dyDescent="0.25">
      <c r="A9" s="183" t="s">
        <v>169</v>
      </c>
      <c r="B9" s="172">
        <f>'Trésorerie année 2'!N9</f>
        <v>0</v>
      </c>
      <c r="C9" s="172">
        <f>'Paramètres Activité'!AK$205</f>
        <v>0</v>
      </c>
      <c r="D9" s="172">
        <f>'Paramètres Activité'!AL$205</f>
        <v>0</v>
      </c>
      <c r="E9" s="172">
        <f>'Paramètres Activité'!AM$205</f>
        <v>0</v>
      </c>
      <c r="F9" s="172">
        <f>'Paramètres Activité'!AN$205</f>
        <v>0</v>
      </c>
      <c r="G9" s="172">
        <f>'Paramètres Activité'!AO$205</f>
        <v>0</v>
      </c>
      <c r="H9" s="172">
        <f>'Paramètres Activité'!AP$205</f>
        <v>0</v>
      </c>
      <c r="I9" s="172">
        <f>'Paramètres Activité'!AQ$205</f>
        <v>0</v>
      </c>
      <c r="J9" s="172">
        <f>'Paramètres Activité'!AR$205</f>
        <v>0</v>
      </c>
      <c r="K9" s="172">
        <f>'Paramètres Activité'!AS$205</f>
        <v>0</v>
      </c>
      <c r="L9" s="172">
        <f>'Paramètres Activité'!AT$205</f>
        <v>0</v>
      </c>
      <c r="M9" s="172">
        <f>'Paramètres Activité'!AU$205</f>
        <v>0</v>
      </c>
      <c r="N9" s="172">
        <f>'Paramètres Activité'!AW$205</f>
        <v>0</v>
      </c>
    </row>
    <row r="10" spans="1:14" ht="15.95" customHeight="1" x14ac:dyDescent="0.25">
      <c r="A10" s="182" t="s">
        <v>162</v>
      </c>
      <c r="B10" s="176">
        <f>'Trésorerie année 1'!O10</f>
        <v>0</v>
      </c>
      <c r="C10" s="176"/>
      <c r="D10" s="176"/>
      <c r="E10" s="176"/>
      <c r="F10" s="176"/>
      <c r="G10" s="176"/>
      <c r="H10" s="176"/>
      <c r="I10" s="176"/>
      <c r="J10" s="176"/>
      <c r="K10" s="176"/>
      <c r="L10" s="176"/>
      <c r="M10" s="176"/>
      <c r="N10" s="177"/>
    </row>
    <row r="11" spans="1:14" ht="15.95" customHeight="1" x14ac:dyDescent="0.25">
      <c r="A11" s="183" t="s">
        <v>168</v>
      </c>
      <c r="B11" s="172">
        <f>'Paramètres Financement'!E9</f>
        <v>0</v>
      </c>
      <c r="C11" s="173"/>
      <c r="D11" s="173"/>
      <c r="E11" s="173"/>
      <c r="F11" s="173"/>
      <c r="G11" s="173"/>
      <c r="H11" s="173"/>
      <c r="I11" s="173"/>
      <c r="J11" s="173"/>
      <c r="K11" s="173"/>
      <c r="L11" s="173"/>
      <c r="M11" s="173"/>
      <c r="N11" s="178"/>
    </row>
    <row r="12" spans="1:14" ht="15.95" customHeight="1" x14ac:dyDescent="0.25">
      <c r="A12" s="183" t="s">
        <v>167</v>
      </c>
      <c r="B12" s="172">
        <f>'Paramètres Financement'!E14</f>
        <v>0</v>
      </c>
      <c r="C12" s="173"/>
      <c r="D12" s="173"/>
      <c r="E12" s="173"/>
      <c r="F12" s="173"/>
      <c r="G12" s="173"/>
      <c r="H12" s="173"/>
      <c r="I12" s="173"/>
      <c r="J12" s="173"/>
      <c r="K12" s="173"/>
      <c r="L12" s="173"/>
      <c r="M12" s="173"/>
      <c r="N12" s="178"/>
    </row>
    <row r="13" spans="1:14" ht="15.95" customHeight="1" x14ac:dyDescent="0.25">
      <c r="A13" s="183" t="s">
        <v>296</v>
      </c>
      <c r="B13" s="172">
        <f ca="1">'Paramètres Financement'!E20</f>
        <v>0</v>
      </c>
      <c r="C13" s="173"/>
      <c r="D13" s="173"/>
      <c r="E13" s="173"/>
      <c r="F13" s="173"/>
      <c r="G13" s="173"/>
      <c r="H13" s="173"/>
      <c r="I13" s="173"/>
      <c r="J13" s="173"/>
      <c r="K13" s="173"/>
      <c r="L13" s="173"/>
      <c r="M13" s="173"/>
      <c r="N13" s="178"/>
    </row>
    <row r="14" spans="1:14" ht="15.95" customHeight="1" x14ac:dyDescent="0.25">
      <c r="A14" s="183" t="s">
        <v>521</v>
      </c>
      <c r="B14" s="172">
        <f>'Paramètres Financement'!E24</f>
        <v>0</v>
      </c>
      <c r="C14" s="173"/>
      <c r="D14" s="173"/>
      <c r="E14" s="173"/>
      <c r="F14" s="173"/>
      <c r="G14" s="173"/>
      <c r="H14" s="173"/>
      <c r="I14" s="173"/>
      <c r="J14" s="173"/>
      <c r="K14" s="173"/>
      <c r="L14" s="173"/>
      <c r="M14" s="173"/>
      <c r="N14" s="178"/>
    </row>
    <row r="15" spans="1:14" ht="15.95" customHeight="1" x14ac:dyDescent="0.25">
      <c r="A15" s="183" t="s">
        <v>166</v>
      </c>
      <c r="B15" s="172">
        <f>'Trésorerie année 2'!O16</f>
        <v>0</v>
      </c>
      <c r="C15" s="173"/>
      <c r="D15" s="173"/>
      <c r="E15" s="173"/>
      <c r="F15" s="173"/>
      <c r="G15" s="173"/>
      <c r="H15" s="173"/>
      <c r="I15" s="173"/>
      <c r="J15" s="173"/>
      <c r="K15" s="173"/>
      <c r="L15" s="173"/>
      <c r="M15" s="173"/>
      <c r="N15" s="178"/>
    </row>
    <row r="16" spans="1:14" ht="15.95" customHeight="1" x14ac:dyDescent="0.25">
      <c r="A16" s="183" t="s">
        <v>311</v>
      </c>
      <c r="B16" s="172">
        <f>'Trésorerie année 2'!O17</f>
        <v>0</v>
      </c>
      <c r="C16" s="173"/>
      <c r="D16" s="173"/>
      <c r="E16" s="173"/>
      <c r="F16" s="173"/>
      <c r="G16" s="173"/>
      <c r="H16" s="173"/>
      <c r="I16" s="173"/>
      <c r="J16" s="173"/>
      <c r="K16" s="173"/>
      <c r="L16" s="173"/>
      <c r="M16" s="173"/>
      <c r="N16" s="178"/>
    </row>
    <row r="17" spans="1:14" ht="15.95" customHeight="1" x14ac:dyDescent="0.25">
      <c r="A17" s="182" t="s">
        <v>321</v>
      </c>
      <c r="B17" s="176">
        <f>'Trésorerie année 1'!O17</f>
        <v>0</v>
      </c>
      <c r="C17" s="176"/>
      <c r="D17" s="176"/>
      <c r="E17" s="176"/>
      <c r="F17" s="176"/>
      <c r="G17" s="176"/>
      <c r="H17" s="176"/>
      <c r="I17" s="176"/>
      <c r="J17" s="176"/>
      <c r="K17" s="176"/>
      <c r="L17" s="176"/>
      <c r="M17" s="176"/>
      <c r="N17" s="177"/>
    </row>
    <row r="18" spans="1:14" ht="15.95" customHeight="1" x14ac:dyDescent="0.25">
      <c r="A18" s="184" t="s">
        <v>165</v>
      </c>
      <c r="B18" s="184">
        <f t="shared" ref="B18:N18" ca="1" si="0">B8+B9+SUM(B11:B17)</f>
        <v>0</v>
      </c>
      <c r="C18" s="184">
        <f t="shared" si="0"/>
        <v>0</v>
      </c>
      <c r="D18" s="184">
        <f t="shared" si="0"/>
        <v>0</v>
      </c>
      <c r="E18" s="184">
        <f t="shared" si="0"/>
        <v>0</v>
      </c>
      <c r="F18" s="184">
        <f t="shared" si="0"/>
        <v>0</v>
      </c>
      <c r="G18" s="184">
        <f t="shared" si="0"/>
        <v>0</v>
      </c>
      <c r="H18" s="184">
        <f t="shared" si="0"/>
        <v>0</v>
      </c>
      <c r="I18" s="184">
        <f t="shared" si="0"/>
        <v>0</v>
      </c>
      <c r="J18" s="184">
        <f t="shared" si="0"/>
        <v>0</v>
      </c>
      <c r="K18" s="184">
        <f t="shared" si="0"/>
        <v>0</v>
      </c>
      <c r="L18" s="184">
        <f t="shared" si="0"/>
        <v>0</v>
      </c>
      <c r="M18" s="184">
        <f t="shared" si="0"/>
        <v>0</v>
      </c>
      <c r="N18" s="184">
        <f t="shared" si="0"/>
        <v>0</v>
      </c>
    </row>
    <row r="19" spans="1:14" ht="15.95" customHeight="1" x14ac:dyDescent="0.25">
      <c r="A19" s="179" t="s">
        <v>164</v>
      </c>
      <c r="B19" s="180"/>
      <c r="C19" s="180"/>
      <c r="D19" s="180"/>
      <c r="E19" s="180"/>
      <c r="F19" s="180"/>
      <c r="G19" s="180"/>
      <c r="H19" s="180"/>
      <c r="I19" s="180"/>
      <c r="J19" s="180"/>
      <c r="K19" s="180"/>
      <c r="L19" s="180"/>
      <c r="M19" s="180"/>
      <c r="N19" s="180"/>
    </row>
    <row r="20" spans="1:14" ht="15.95" customHeight="1" x14ac:dyDescent="0.25">
      <c r="A20" s="182" t="s">
        <v>163</v>
      </c>
      <c r="B20" s="176"/>
      <c r="C20" s="176"/>
      <c r="D20" s="176"/>
      <c r="E20" s="176"/>
      <c r="F20" s="176"/>
      <c r="G20" s="176"/>
      <c r="H20" s="176"/>
      <c r="I20" s="176"/>
      <c r="J20" s="176"/>
      <c r="K20" s="176"/>
      <c r="L20" s="176"/>
      <c r="M20" s="176"/>
      <c r="N20" s="176"/>
    </row>
    <row r="21" spans="1:14" ht="15.95" customHeight="1" x14ac:dyDescent="0.25">
      <c r="A21" s="185" t="s">
        <v>313</v>
      </c>
      <c r="B21" s="172">
        <f>'Trésorerie année 2'!N21</f>
        <v>0</v>
      </c>
      <c r="C21" s="198">
        <f>'Paramètres Activité'!AK$212</f>
        <v>0</v>
      </c>
      <c r="D21" s="172">
        <f>'Paramètres Activité'!AL$212</f>
        <v>0</v>
      </c>
      <c r="E21" s="172">
        <f>'Paramètres Activité'!AM$212</f>
        <v>0</v>
      </c>
      <c r="F21" s="172">
        <f>'Paramètres Activité'!AN$212</f>
        <v>0</v>
      </c>
      <c r="G21" s="172">
        <f>'Paramètres Activité'!AO$212</f>
        <v>0</v>
      </c>
      <c r="H21" s="172">
        <f>'Paramètres Activité'!AP$212</f>
        <v>0</v>
      </c>
      <c r="I21" s="172">
        <f>'Paramètres Activité'!AQ$212</f>
        <v>0</v>
      </c>
      <c r="J21" s="172">
        <f>'Paramètres Activité'!AR$212</f>
        <v>0</v>
      </c>
      <c r="K21" s="172">
        <f>'Paramètres Activité'!AS$212</f>
        <v>0</v>
      </c>
      <c r="L21" s="172">
        <f>'Paramètres Activité'!AT$212</f>
        <v>0</v>
      </c>
      <c r="M21" s="172">
        <f>'Paramètres Activité'!AU$212</f>
        <v>0</v>
      </c>
      <c r="N21" s="194">
        <f>'Paramètres Activité'!AW$212</f>
        <v>0</v>
      </c>
    </row>
    <row r="22" spans="1:14" ht="15.95" customHeight="1" x14ac:dyDescent="0.25">
      <c r="A22" s="185" t="s">
        <v>314</v>
      </c>
      <c r="B22" s="172">
        <f>'Trésorerie année 2'!N22</f>
        <v>0</v>
      </c>
      <c r="C22" s="172">
        <f>'Paramètres Activité'!AK$216</f>
        <v>0</v>
      </c>
      <c r="D22" s="172">
        <f>'Paramètres Activité'!AL$216</f>
        <v>0</v>
      </c>
      <c r="E22" s="172">
        <f>'Paramètres Activité'!AM$216</f>
        <v>0</v>
      </c>
      <c r="F22" s="172">
        <f>'Paramètres Activité'!AN$216</f>
        <v>0</v>
      </c>
      <c r="G22" s="172">
        <f>'Paramètres Activité'!AO$216</f>
        <v>0</v>
      </c>
      <c r="H22" s="172">
        <f>'Paramètres Activité'!AP$216</f>
        <v>0</v>
      </c>
      <c r="I22" s="172">
        <f>'Paramètres Activité'!AQ$216</f>
        <v>0</v>
      </c>
      <c r="J22" s="172">
        <f>'Paramètres Activité'!AR$216</f>
        <v>0</v>
      </c>
      <c r="K22" s="172">
        <f>'Paramètres Activité'!AS$216</f>
        <v>0</v>
      </c>
      <c r="L22" s="172">
        <f>'Paramètres Activité'!AT$216</f>
        <v>0</v>
      </c>
      <c r="M22" s="172">
        <f>'Paramètres Activité'!AU$216</f>
        <v>0</v>
      </c>
      <c r="N22" s="194">
        <f>'Paramètres Activité'!AW$216</f>
        <v>0</v>
      </c>
    </row>
    <row r="23" spans="1:14" ht="15.95" customHeight="1" x14ac:dyDescent="0.25">
      <c r="A23" s="183" t="s">
        <v>52</v>
      </c>
      <c r="B23" s="172">
        <f>'Trésorerie année 2'!N23</f>
        <v>0</v>
      </c>
      <c r="C23" s="172">
        <f>'Paramètres Activité'!AK$220</f>
        <v>0</v>
      </c>
      <c r="D23" s="172">
        <f>'Paramètres Activité'!AL$220</f>
        <v>0</v>
      </c>
      <c r="E23" s="172">
        <f>'Paramètres Activité'!AM$220</f>
        <v>0</v>
      </c>
      <c r="F23" s="172">
        <f>'Paramètres Activité'!AN$220</f>
        <v>0</v>
      </c>
      <c r="G23" s="172">
        <f>'Paramètres Activité'!AO$220</f>
        <v>0</v>
      </c>
      <c r="H23" s="172">
        <f>'Paramètres Activité'!AP$220</f>
        <v>0</v>
      </c>
      <c r="I23" s="172">
        <f>'Paramètres Activité'!AQ$220</f>
        <v>0</v>
      </c>
      <c r="J23" s="172">
        <f>'Paramètres Activité'!AR$220</f>
        <v>0</v>
      </c>
      <c r="K23" s="172">
        <f>'Paramètres Activité'!AS$220</f>
        <v>0</v>
      </c>
      <c r="L23" s="172">
        <f>'Paramètres Activité'!AT$220</f>
        <v>0</v>
      </c>
      <c r="M23" s="172">
        <f>'Paramètres Activité'!AU$220</f>
        <v>0</v>
      </c>
      <c r="N23" s="194">
        <f>'Paramètres Activité'!AW$220</f>
        <v>0</v>
      </c>
    </row>
    <row r="24" spans="1:14" ht="15.95" customHeight="1" x14ac:dyDescent="0.25">
      <c r="A24" s="183" t="s">
        <v>53</v>
      </c>
      <c r="B24" s="172">
        <f>'Paramètres Activité'!AJ$232</f>
        <v>0</v>
      </c>
      <c r="C24" s="172">
        <f>'Paramètres Activité'!AK$232</f>
        <v>0</v>
      </c>
      <c r="D24" s="172">
        <f>'Paramètres Activité'!AL$232</f>
        <v>0</v>
      </c>
      <c r="E24" s="172">
        <f>'Paramètres Activité'!AM$232</f>
        <v>0</v>
      </c>
      <c r="F24" s="172">
        <f>'Paramètres Activité'!AN$232</f>
        <v>0</v>
      </c>
      <c r="G24" s="172">
        <f>'Paramètres Activité'!AO$232</f>
        <v>0</v>
      </c>
      <c r="H24" s="172">
        <f>'Paramètres Activité'!AP$232</f>
        <v>0</v>
      </c>
      <c r="I24" s="172">
        <f>'Paramètres Activité'!AQ$232</f>
        <v>0</v>
      </c>
      <c r="J24" s="172">
        <f>'Paramètres Activité'!AR$232</f>
        <v>0</v>
      </c>
      <c r="K24" s="172">
        <f>'Paramètres Activité'!AS$232</f>
        <v>0</v>
      </c>
      <c r="L24" s="172">
        <f>'Paramètres Activité'!AT$232</f>
        <v>0</v>
      </c>
      <c r="M24" s="172">
        <f>'Paramètres Activité'!AU$232</f>
        <v>0</v>
      </c>
      <c r="N24" s="194">
        <f>'Paramètres Activité'!AW$232</f>
        <v>0</v>
      </c>
    </row>
    <row r="25" spans="1:14" ht="15.95" customHeight="1" x14ac:dyDescent="0.25">
      <c r="A25" s="183" t="s">
        <v>175</v>
      </c>
      <c r="B25" s="172">
        <f>'Paramètres Activité'!AJ$233</f>
        <v>0</v>
      </c>
      <c r="C25" s="172">
        <f>'Paramètres Activité'!AK$233</f>
        <v>0</v>
      </c>
      <c r="D25" s="172">
        <f>'Paramètres Activité'!AL$233</f>
        <v>0</v>
      </c>
      <c r="E25" s="172">
        <f>'Paramètres Activité'!AM$233</f>
        <v>0</v>
      </c>
      <c r="F25" s="172">
        <f>'Paramètres Activité'!AN$233</f>
        <v>0</v>
      </c>
      <c r="G25" s="172">
        <f>'Paramètres Activité'!AO$233</f>
        <v>0</v>
      </c>
      <c r="H25" s="172">
        <f>'Paramètres Activité'!AP$233</f>
        <v>0</v>
      </c>
      <c r="I25" s="172">
        <f>'Paramètres Activité'!AQ$233</f>
        <v>0</v>
      </c>
      <c r="J25" s="172">
        <f>'Paramètres Activité'!AR$233</f>
        <v>0</v>
      </c>
      <c r="K25" s="172">
        <f>'Paramètres Activité'!AS$233</f>
        <v>0</v>
      </c>
      <c r="L25" s="172">
        <f>'Paramètres Activité'!AT$233</f>
        <v>0</v>
      </c>
      <c r="M25" s="172">
        <f>'Paramètres Activité'!AU$233</f>
        <v>0</v>
      </c>
      <c r="N25" s="194">
        <f>'Paramètres Activité'!AW$233</f>
        <v>0</v>
      </c>
    </row>
    <row r="26" spans="1:14" ht="15.95" customHeight="1" x14ac:dyDescent="0.25">
      <c r="A26" s="183" t="s">
        <v>177</v>
      </c>
      <c r="B26" s="172">
        <f>'Trésorerie année 2'!N26</f>
        <v>0</v>
      </c>
      <c r="C26" s="172">
        <f>'Paramètres Activité'!M59/12</f>
        <v>0</v>
      </c>
      <c r="D26" s="172">
        <f>C26</f>
        <v>0</v>
      </c>
      <c r="E26" s="172">
        <f>C26</f>
        <v>0</v>
      </c>
      <c r="F26" s="172">
        <f>C26</f>
        <v>0</v>
      </c>
      <c r="G26" s="172">
        <f>C26</f>
        <v>0</v>
      </c>
      <c r="H26" s="172">
        <f>C26</f>
        <v>0</v>
      </c>
      <c r="I26" s="172">
        <f>C26</f>
        <v>0</v>
      </c>
      <c r="J26" s="172">
        <f>C26</f>
        <v>0</v>
      </c>
      <c r="K26" s="172">
        <f>C26</f>
        <v>0</v>
      </c>
      <c r="L26" s="172">
        <f>C26</f>
        <v>0</v>
      </c>
      <c r="M26" s="172">
        <f>C26</f>
        <v>0</v>
      </c>
      <c r="N26" s="194">
        <f>C26</f>
        <v>0</v>
      </c>
    </row>
    <row r="27" spans="1:14" ht="15.95" customHeight="1" x14ac:dyDescent="0.25">
      <c r="A27" s="183" t="s">
        <v>300</v>
      </c>
      <c r="B27" s="172">
        <f>'Trésorerie année 2'!N27</f>
        <v>0</v>
      </c>
      <c r="C27" s="172">
        <f>'Paramètres Activité'!AK$235</f>
        <v>0</v>
      </c>
      <c r="D27" s="172">
        <f>'Paramètres Activité'!AL$235</f>
        <v>0</v>
      </c>
      <c r="E27" s="172">
        <f>'Paramètres Activité'!AM$235</f>
        <v>0</v>
      </c>
      <c r="F27" s="172">
        <f>'Paramètres Activité'!AN$235</f>
        <v>0</v>
      </c>
      <c r="G27" s="172">
        <f>'Paramètres Activité'!AO$235</f>
        <v>0</v>
      </c>
      <c r="H27" s="172">
        <f>'Paramètres Activité'!AP$235</f>
        <v>0</v>
      </c>
      <c r="I27" s="172">
        <f>'Paramètres Activité'!AQ$235</f>
        <v>0</v>
      </c>
      <c r="J27" s="172">
        <f>'Paramètres Activité'!AR$235</f>
        <v>0</v>
      </c>
      <c r="K27" s="172">
        <f>'Paramètres Activité'!AS$235</f>
        <v>0</v>
      </c>
      <c r="L27" s="172">
        <f>'Paramètres Activité'!AT$235</f>
        <v>0</v>
      </c>
      <c r="M27" s="172">
        <f>'Paramètres Activité'!AU$235</f>
        <v>0</v>
      </c>
      <c r="N27" s="194">
        <f>'Paramètres Activité'!AW$235</f>
        <v>0</v>
      </c>
    </row>
    <row r="28" spans="1:14" ht="15.95" customHeight="1" x14ac:dyDescent="0.25">
      <c r="A28" s="183" t="s">
        <v>54</v>
      </c>
      <c r="B28" s="172">
        <f>'Trésorerie année 2'!N28</f>
        <v>0</v>
      </c>
      <c r="C28" s="172"/>
      <c r="D28" s="172"/>
      <c r="E28" s="172"/>
      <c r="F28" s="172"/>
      <c r="G28" s="172"/>
      <c r="H28" s="172"/>
      <c r="I28" s="172"/>
      <c r="J28" s="172"/>
      <c r="K28" s="172"/>
      <c r="L28" s="172"/>
      <c r="M28" s="172">
        <f>'Paramètres Financement'!E89</f>
        <v>0</v>
      </c>
      <c r="N28" s="309">
        <v>0</v>
      </c>
    </row>
    <row r="29" spans="1:14" ht="15.95" customHeight="1" x14ac:dyDescent="0.25">
      <c r="A29" s="183" t="s">
        <v>319</v>
      </c>
      <c r="B29" s="172">
        <f>'Trésorerie année 2'!N29</f>
        <v>0</v>
      </c>
      <c r="C29" s="172"/>
      <c r="D29" s="172"/>
      <c r="E29" s="172"/>
      <c r="F29" s="172"/>
      <c r="G29" s="172"/>
      <c r="H29" s="172"/>
      <c r="I29" s="172"/>
      <c r="J29" s="172"/>
      <c r="K29" s="172"/>
      <c r="L29" s="172"/>
      <c r="M29" s="172"/>
      <c r="N29" s="309">
        <v>0</v>
      </c>
    </row>
    <row r="30" spans="1:14" ht="15.95" customHeight="1" x14ac:dyDescent="0.25">
      <c r="A30" s="182" t="s">
        <v>162</v>
      </c>
      <c r="B30" s="182"/>
      <c r="C30" s="182"/>
      <c r="D30" s="182"/>
      <c r="E30" s="182"/>
      <c r="F30" s="182"/>
      <c r="G30" s="182"/>
      <c r="H30" s="182"/>
      <c r="I30" s="182"/>
      <c r="J30" s="182"/>
      <c r="K30" s="182"/>
      <c r="L30" s="182"/>
      <c r="M30" s="182"/>
      <c r="N30" s="182"/>
    </row>
    <row r="31" spans="1:14" ht="15.95" customHeight="1" x14ac:dyDescent="0.25">
      <c r="A31" s="185" t="s">
        <v>176</v>
      </c>
      <c r="B31" s="172">
        <f>'Trésorerie année 2'!N31</f>
        <v>0</v>
      </c>
      <c r="C31" s="172"/>
      <c r="D31" s="172"/>
      <c r="E31" s="172"/>
      <c r="F31" s="172"/>
      <c r="G31" s="172"/>
      <c r="H31" s="172"/>
      <c r="I31" s="172"/>
      <c r="J31" s="172"/>
      <c r="K31" s="172"/>
      <c r="L31" s="172"/>
      <c r="M31" s="172"/>
      <c r="N31" s="186"/>
    </row>
    <row r="32" spans="1:14" ht="15.95" customHeight="1" x14ac:dyDescent="0.25">
      <c r="A32" s="183" t="s">
        <v>312</v>
      </c>
      <c r="B32" s="172">
        <f>'Trésorerie année 2'!N32</f>
        <v>0</v>
      </c>
      <c r="C32" s="172"/>
      <c r="D32" s="172"/>
      <c r="E32" s="172"/>
      <c r="F32" s="172"/>
      <c r="G32" s="172"/>
      <c r="H32" s="172"/>
      <c r="I32" s="172"/>
      <c r="J32" s="172"/>
      <c r="K32" s="172"/>
      <c r="L32" s="172"/>
      <c r="M32" s="172">
        <f>'Paramètres Financement'!E84</f>
        <v>0</v>
      </c>
      <c r="N32" s="178">
        <v>0</v>
      </c>
    </row>
    <row r="33" spans="1:14" ht="15.95" customHeight="1" x14ac:dyDescent="0.25">
      <c r="A33" s="182" t="s">
        <v>322</v>
      </c>
      <c r="B33" s="176">
        <f>'Trésorerie année 2'!N33</f>
        <v>0</v>
      </c>
      <c r="C33" s="176">
        <f>C46</f>
        <v>0</v>
      </c>
      <c r="D33" s="176">
        <f t="shared" ref="D33:N33" si="1">D46</f>
        <v>0</v>
      </c>
      <c r="E33" s="176">
        <f t="shared" si="1"/>
        <v>0</v>
      </c>
      <c r="F33" s="176">
        <f t="shared" si="1"/>
        <v>0</v>
      </c>
      <c r="G33" s="176">
        <f t="shared" si="1"/>
        <v>0</v>
      </c>
      <c r="H33" s="176">
        <f t="shared" si="1"/>
        <v>0</v>
      </c>
      <c r="I33" s="176">
        <f t="shared" si="1"/>
        <v>0</v>
      </c>
      <c r="J33" s="176">
        <f t="shared" si="1"/>
        <v>0</v>
      </c>
      <c r="K33" s="176">
        <f t="shared" si="1"/>
        <v>0</v>
      </c>
      <c r="L33" s="176">
        <f t="shared" si="1"/>
        <v>0</v>
      </c>
      <c r="M33" s="176">
        <f t="shared" si="1"/>
        <v>0</v>
      </c>
      <c r="N33" s="177">
        <f t="shared" si="1"/>
        <v>0</v>
      </c>
    </row>
    <row r="34" spans="1:14" ht="15.95" customHeight="1" x14ac:dyDescent="0.25">
      <c r="A34" s="156" t="s">
        <v>161</v>
      </c>
      <c r="B34" s="156">
        <f>SUM(B21:B29)+SUM(B31:B33)</f>
        <v>0</v>
      </c>
      <c r="C34" s="156">
        <f t="shared" ref="C34:N34" si="2">SUM(C21:C29)+SUM(C31:C33)</f>
        <v>0</v>
      </c>
      <c r="D34" s="156">
        <f t="shared" si="2"/>
        <v>0</v>
      </c>
      <c r="E34" s="156">
        <f t="shared" si="2"/>
        <v>0</v>
      </c>
      <c r="F34" s="156">
        <f t="shared" si="2"/>
        <v>0</v>
      </c>
      <c r="G34" s="156">
        <f t="shared" si="2"/>
        <v>0</v>
      </c>
      <c r="H34" s="156">
        <f t="shared" si="2"/>
        <v>0</v>
      </c>
      <c r="I34" s="156">
        <f t="shared" si="2"/>
        <v>0</v>
      </c>
      <c r="J34" s="156">
        <f t="shared" si="2"/>
        <v>0</v>
      </c>
      <c r="K34" s="156">
        <f t="shared" si="2"/>
        <v>0</v>
      </c>
      <c r="L34" s="156">
        <f t="shared" si="2"/>
        <v>0</v>
      </c>
      <c r="M34" s="156">
        <f t="shared" si="2"/>
        <v>0</v>
      </c>
      <c r="N34" s="156">
        <f t="shared" si="2"/>
        <v>0</v>
      </c>
    </row>
    <row r="35" spans="1:14" ht="15.95" customHeight="1" x14ac:dyDescent="0.25">
      <c r="A35" s="122" t="s">
        <v>160</v>
      </c>
      <c r="B35" s="173">
        <f ca="1">B18-B34</f>
        <v>0</v>
      </c>
      <c r="C35" s="173">
        <f t="shared" ref="C35:M35" si="3">C18-C34</f>
        <v>0</v>
      </c>
      <c r="D35" s="173">
        <f t="shared" si="3"/>
        <v>0</v>
      </c>
      <c r="E35" s="173">
        <f t="shared" si="3"/>
        <v>0</v>
      </c>
      <c r="F35" s="173">
        <f t="shared" si="3"/>
        <v>0</v>
      </c>
      <c r="G35" s="173">
        <f t="shared" si="3"/>
        <v>0</v>
      </c>
      <c r="H35" s="173">
        <f t="shared" si="3"/>
        <v>0</v>
      </c>
      <c r="I35" s="173">
        <f t="shared" si="3"/>
        <v>0</v>
      </c>
      <c r="J35" s="173">
        <f t="shared" si="3"/>
        <v>0</v>
      </c>
      <c r="K35" s="173">
        <f t="shared" si="3"/>
        <v>0</v>
      </c>
      <c r="L35" s="173">
        <f t="shared" si="3"/>
        <v>0</v>
      </c>
      <c r="M35" s="173">
        <f t="shared" si="3"/>
        <v>0</v>
      </c>
      <c r="N35" s="174"/>
    </row>
    <row r="36" spans="1:14" ht="15.95" customHeight="1" x14ac:dyDescent="0.25">
      <c r="A36" s="187" t="s">
        <v>159</v>
      </c>
      <c r="B36" s="173">
        <f ca="1">B5+B35</f>
        <v>0</v>
      </c>
      <c r="C36" s="173">
        <f ca="1">C35+B36</f>
        <v>0</v>
      </c>
      <c r="D36" s="173">
        <f t="shared" ref="D36:M36" ca="1" si="4">D35+C36</f>
        <v>0</v>
      </c>
      <c r="E36" s="173">
        <f t="shared" ca="1" si="4"/>
        <v>0</v>
      </c>
      <c r="F36" s="173">
        <f t="shared" ca="1" si="4"/>
        <v>0</v>
      </c>
      <c r="G36" s="173">
        <f t="shared" ca="1" si="4"/>
        <v>0</v>
      </c>
      <c r="H36" s="173">
        <f t="shared" ca="1" si="4"/>
        <v>0</v>
      </c>
      <c r="I36" s="173">
        <f t="shared" ca="1" si="4"/>
        <v>0</v>
      </c>
      <c r="J36" s="173">
        <f t="shared" ca="1" si="4"/>
        <v>0</v>
      </c>
      <c r="K36" s="173">
        <f t="shared" ca="1" si="4"/>
        <v>0</v>
      </c>
      <c r="L36" s="173">
        <f t="shared" ca="1" si="4"/>
        <v>0</v>
      </c>
      <c r="M36" s="122">
        <f t="shared" ca="1" si="4"/>
        <v>0</v>
      </c>
      <c r="N36" s="174"/>
    </row>
    <row r="37" spans="1:14" ht="15.95" customHeight="1" x14ac:dyDescent="0.25">
      <c r="A37" s="188"/>
      <c r="B37" s="188"/>
      <c r="C37" s="188"/>
      <c r="D37" s="188"/>
      <c r="E37" s="188"/>
      <c r="F37" s="188"/>
      <c r="G37" s="188"/>
      <c r="H37" s="188"/>
      <c r="I37" s="188"/>
      <c r="J37" s="188"/>
      <c r="K37" s="188"/>
      <c r="L37" s="188"/>
      <c r="M37" s="188"/>
      <c r="N37" s="189"/>
    </row>
    <row r="38" spans="1:14" ht="15.95" customHeight="1" x14ac:dyDescent="0.25">
      <c r="A38" s="119" t="s">
        <v>282</v>
      </c>
      <c r="B38" s="295">
        <v>0.2</v>
      </c>
      <c r="C38" s="188"/>
      <c r="D38" s="188"/>
      <c r="E38" s="188"/>
      <c r="F38" s="188"/>
      <c r="G38" s="188"/>
      <c r="H38" s="188"/>
      <c r="I38" s="188"/>
      <c r="J38" s="188"/>
      <c r="K38" s="188"/>
      <c r="L38" s="188"/>
      <c r="M38" s="188"/>
      <c r="N38" s="188"/>
    </row>
    <row r="39" spans="1:14" ht="15.95" customHeight="1" x14ac:dyDescent="0.25">
      <c r="A39" s="188"/>
      <c r="B39" s="188"/>
      <c r="C39" s="188"/>
      <c r="D39" s="188"/>
      <c r="E39" s="188"/>
      <c r="F39" s="188"/>
      <c r="G39" s="188"/>
      <c r="H39" s="188"/>
      <c r="I39" s="188"/>
      <c r="J39" s="188"/>
      <c r="K39" s="188"/>
      <c r="L39" s="188"/>
      <c r="M39" s="188"/>
      <c r="N39" s="188"/>
    </row>
    <row r="40" spans="1:14" s="2" customFormat="1" ht="15.95" customHeight="1" x14ac:dyDescent="0.25">
      <c r="A40" s="352" t="s">
        <v>522</v>
      </c>
      <c r="B40" s="188"/>
      <c r="C40" s="188"/>
      <c r="D40" s="188"/>
      <c r="E40" s="188"/>
      <c r="F40" s="188"/>
      <c r="G40" s="188"/>
      <c r="H40" s="188"/>
      <c r="I40" s="188"/>
      <c r="J40" s="188"/>
      <c r="K40" s="188"/>
      <c r="L40" s="188"/>
      <c r="M40" s="188"/>
      <c r="N40" s="188"/>
    </row>
    <row r="41" spans="1:14" s="2" customFormat="1" ht="15.95" customHeight="1" x14ac:dyDescent="0.25">
      <c r="A41" s="207" t="s">
        <v>303</v>
      </c>
      <c r="B41" s="190" t="str">
        <f ca="1">B4</f>
        <v>janv-18</v>
      </c>
      <c r="C41" s="190" t="str">
        <f t="shared" ref="C41:M41" ca="1" si="5">C4</f>
        <v>févr-18</v>
      </c>
      <c r="D41" s="190" t="str">
        <f t="shared" ca="1" si="5"/>
        <v>mars-18</v>
      </c>
      <c r="E41" s="190" t="str">
        <f t="shared" ca="1" si="5"/>
        <v>avr-18</v>
      </c>
      <c r="F41" s="190" t="str">
        <f t="shared" ca="1" si="5"/>
        <v>mai-18</v>
      </c>
      <c r="G41" s="190" t="str">
        <f t="shared" ca="1" si="5"/>
        <v>juin-18</v>
      </c>
      <c r="H41" s="190" t="str">
        <f t="shared" ca="1" si="5"/>
        <v>juil-18</v>
      </c>
      <c r="I41" s="190" t="str">
        <f t="shared" ca="1" si="5"/>
        <v>août-18</v>
      </c>
      <c r="J41" s="190" t="str">
        <f t="shared" ca="1" si="5"/>
        <v>sept-18</v>
      </c>
      <c r="K41" s="190" t="str">
        <f t="shared" ca="1" si="5"/>
        <v>oct-18</v>
      </c>
      <c r="L41" s="190" t="str">
        <f t="shared" ca="1" si="5"/>
        <v>nov-18</v>
      </c>
      <c r="M41" s="190" t="str">
        <f t="shared" ca="1" si="5"/>
        <v>déc-18</v>
      </c>
      <c r="N41" s="191" t="s">
        <v>277</v>
      </c>
    </row>
    <row r="42" spans="1:14" s="2" customFormat="1" ht="15.95" customHeight="1" x14ac:dyDescent="0.25">
      <c r="A42" s="208" t="s">
        <v>304</v>
      </c>
      <c r="B42" s="199">
        <f t="shared" ref="B42:M42" si="6">((C8+C9)/(1+$B$38))*$B$38</f>
        <v>0</v>
      </c>
      <c r="C42" s="199">
        <f t="shared" si="6"/>
        <v>0</v>
      </c>
      <c r="D42" s="199">
        <f t="shared" si="6"/>
        <v>0</v>
      </c>
      <c r="E42" s="199">
        <f t="shared" si="6"/>
        <v>0</v>
      </c>
      <c r="F42" s="199">
        <f t="shared" si="6"/>
        <v>0</v>
      </c>
      <c r="G42" s="199">
        <f t="shared" si="6"/>
        <v>0</v>
      </c>
      <c r="H42" s="199">
        <f t="shared" si="6"/>
        <v>0</v>
      </c>
      <c r="I42" s="199">
        <f t="shared" si="6"/>
        <v>0</v>
      </c>
      <c r="J42" s="199">
        <f t="shared" si="6"/>
        <v>0</v>
      </c>
      <c r="K42" s="199">
        <f t="shared" si="6"/>
        <v>0</v>
      </c>
      <c r="L42" s="199">
        <f t="shared" si="6"/>
        <v>0</v>
      </c>
      <c r="M42" s="199">
        <f t="shared" si="6"/>
        <v>0</v>
      </c>
      <c r="N42" s="213"/>
    </row>
    <row r="43" spans="1:14" s="2" customFormat="1" ht="15.95" customHeight="1" x14ac:dyDescent="0.25">
      <c r="A43" s="209" t="s">
        <v>323</v>
      </c>
      <c r="B43" s="212">
        <f t="shared" ref="B43:M43" si="7">((C21+C22+C23+C27)/(1+$B$38))*$B$38</f>
        <v>0</v>
      </c>
      <c r="C43" s="212">
        <f t="shared" si="7"/>
        <v>0</v>
      </c>
      <c r="D43" s="212">
        <f t="shared" si="7"/>
        <v>0</v>
      </c>
      <c r="E43" s="212">
        <f t="shared" si="7"/>
        <v>0</v>
      </c>
      <c r="F43" s="212">
        <f t="shared" si="7"/>
        <v>0</v>
      </c>
      <c r="G43" s="212">
        <f t="shared" si="7"/>
        <v>0</v>
      </c>
      <c r="H43" s="212">
        <f t="shared" si="7"/>
        <v>0</v>
      </c>
      <c r="I43" s="212">
        <f t="shared" si="7"/>
        <v>0</v>
      </c>
      <c r="J43" s="212">
        <f t="shared" si="7"/>
        <v>0</v>
      </c>
      <c r="K43" s="212">
        <f t="shared" si="7"/>
        <v>0</v>
      </c>
      <c r="L43" s="212">
        <f t="shared" si="7"/>
        <v>0</v>
      </c>
      <c r="M43" s="212">
        <f t="shared" si="7"/>
        <v>0</v>
      </c>
      <c r="N43" s="215"/>
    </row>
    <row r="44" spans="1:14" s="2" customFormat="1" ht="15.95" customHeight="1" x14ac:dyDescent="0.25">
      <c r="A44" s="209" t="s">
        <v>305</v>
      </c>
      <c r="B44" s="199">
        <f>'Paramètres Investissement'!F44+'Paramètres Investissement'!F52</f>
        <v>0</v>
      </c>
      <c r="C44" s="199">
        <f t="shared" ref="C44:M44" si="8">C31/(1+$B$38)*$B$38</f>
        <v>0</v>
      </c>
      <c r="D44" s="199">
        <f t="shared" si="8"/>
        <v>0</v>
      </c>
      <c r="E44" s="199">
        <f t="shared" si="8"/>
        <v>0</v>
      </c>
      <c r="F44" s="199">
        <f t="shared" si="8"/>
        <v>0</v>
      </c>
      <c r="G44" s="199">
        <f t="shared" si="8"/>
        <v>0</v>
      </c>
      <c r="H44" s="199">
        <f t="shared" si="8"/>
        <v>0</v>
      </c>
      <c r="I44" s="199">
        <f t="shared" si="8"/>
        <v>0</v>
      </c>
      <c r="J44" s="199">
        <f t="shared" si="8"/>
        <v>0</v>
      </c>
      <c r="K44" s="199">
        <f t="shared" si="8"/>
        <v>0</v>
      </c>
      <c r="L44" s="199">
        <f t="shared" si="8"/>
        <v>0</v>
      </c>
      <c r="M44" s="199">
        <f t="shared" si="8"/>
        <v>0</v>
      </c>
      <c r="N44" s="213"/>
    </row>
    <row r="45" spans="1:14" s="2" customFormat="1" ht="15.95" customHeight="1" x14ac:dyDescent="0.25">
      <c r="A45" s="210" t="s">
        <v>320</v>
      </c>
      <c r="B45" s="200">
        <f t="shared" ref="B45:M45" si="9">B42-B43-B44</f>
        <v>0</v>
      </c>
      <c r="C45" s="200">
        <f t="shared" si="9"/>
        <v>0</v>
      </c>
      <c r="D45" s="200">
        <f t="shared" si="9"/>
        <v>0</v>
      </c>
      <c r="E45" s="200">
        <f t="shared" si="9"/>
        <v>0</v>
      </c>
      <c r="F45" s="200">
        <f t="shared" si="9"/>
        <v>0</v>
      </c>
      <c r="G45" s="200">
        <f t="shared" si="9"/>
        <v>0</v>
      </c>
      <c r="H45" s="200">
        <f t="shared" si="9"/>
        <v>0</v>
      </c>
      <c r="I45" s="200">
        <f t="shared" si="9"/>
        <v>0</v>
      </c>
      <c r="J45" s="200">
        <f t="shared" si="9"/>
        <v>0</v>
      </c>
      <c r="K45" s="200">
        <f t="shared" si="9"/>
        <v>0</v>
      </c>
      <c r="L45" s="200">
        <f t="shared" si="9"/>
        <v>0</v>
      </c>
      <c r="M45" s="200">
        <f t="shared" si="9"/>
        <v>0</v>
      </c>
      <c r="N45" s="214"/>
    </row>
    <row r="46" spans="1:14" ht="15.95" customHeight="1" x14ac:dyDescent="0.25">
      <c r="A46" s="208" t="s">
        <v>324</v>
      </c>
      <c r="B46" s="172"/>
      <c r="C46" s="172">
        <f>B45</f>
        <v>0</v>
      </c>
      <c r="D46" s="172">
        <f t="shared" ref="D46:N46" si="10">C45</f>
        <v>0</v>
      </c>
      <c r="E46" s="172">
        <f t="shared" si="10"/>
        <v>0</v>
      </c>
      <c r="F46" s="172">
        <f t="shared" si="10"/>
        <v>0</v>
      </c>
      <c r="G46" s="172">
        <f t="shared" si="10"/>
        <v>0</v>
      </c>
      <c r="H46" s="172">
        <f t="shared" si="10"/>
        <v>0</v>
      </c>
      <c r="I46" s="172">
        <f t="shared" si="10"/>
        <v>0</v>
      </c>
      <c r="J46" s="172">
        <f t="shared" si="10"/>
        <v>0</v>
      </c>
      <c r="K46" s="172">
        <f t="shared" si="10"/>
        <v>0</v>
      </c>
      <c r="L46" s="172">
        <f t="shared" si="10"/>
        <v>0</v>
      </c>
      <c r="M46" s="172">
        <f t="shared" si="10"/>
        <v>0</v>
      </c>
      <c r="N46" s="194">
        <f t="shared" si="10"/>
        <v>0</v>
      </c>
    </row>
    <row r="48" spans="1:14" ht="15.95" customHeight="1" x14ac:dyDescent="0.25">
      <c r="N48" s="211"/>
    </row>
  </sheetData>
  <dataValidations count="1">
    <dataValidation type="list" allowBlank="1" showInputMessage="1" showErrorMessage="1" sqref="B38">
      <formula1>"taux_tva"</formula1>
    </dataValidation>
  </dataValidations>
  <hyperlinks>
    <hyperlink ref="B1" location="Sommaire!A1" display="Sommaire"/>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E43"/>
  <sheetViews>
    <sheetView showGridLines="0" zoomScale="70" zoomScaleNormal="70" workbookViewId="0"/>
  </sheetViews>
  <sheetFormatPr baseColWidth="10" defaultRowHeight="15.95" customHeight="1" x14ac:dyDescent="0.2"/>
  <cols>
    <col min="1" max="1" width="3" style="9" customWidth="1"/>
    <col min="2" max="2" width="50.7109375" style="9" customWidth="1"/>
    <col min="3" max="5" width="15.7109375" style="9" customWidth="1"/>
    <col min="6" max="16384" width="11.42578125" style="9"/>
  </cols>
  <sheetData>
    <row r="1" spans="2:5" ht="15.95" customHeight="1" x14ac:dyDescent="0.2">
      <c r="B1" s="279" t="s">
        <v>185</v>
      </c>
      <c r="C1" s="320" t="s">
        <v>403</v>
      </c>
    </row>
    <row r="2" spans="2:5" ht="15.95" customHeight="1" x14ac:dyDescent="0.2">
      <c r="B2" s="118" t="s">
        <v>259</v>
      </c>
      <c r="C2" s="320" t="s">
        <v>402</v>
      </c>
    </row>
    <row r="3" spans="2:5" ht="15.95" customHeight="1" x14ac:dyDescent="0.2">
      <c r="B3" s="12"/>
      <c r="C3" s="205" t="str">
        <f ca="1">"Année "&amp;Sommaire!$H$6</f>
        <v>Année 2016</v>
      </c>
      <c r="D3" s="205" t="str">
        <f ca="1">"Année "&amp;Sommaire!$H$6+1</f>
        <v>Année 2017</v>
      </c>
      <c r="E3" s="205" t="str">
        <f ca="1">"Année "&amp;Sommaire!$H$6+2</f>
        <v>Année 2018</v>
      </c>
    </row>
    <row r="4" spans="2:5" ht="15.95" customHeight="1" x14ac:dyDescent="0.2">
      <c r="B4" s="13" t="s">
        <v>90</v>
      </c>
      <c r="C4" s="14"/>
      <c r="D4" s="14"/>
      <c r="E4" s="14"/>
    </row>
    <row r="5" spans="2:5" ht="15.95" customHeight="1" x14ac:dyDescent="0.2">
      <c r="B5" s="15" t="s">
        <v>326</v>
      </c>
      <c r="C5" s="16"/>
      <c r="D5" s="16"/>
      <c r="E5" s="16"/>
    </row>
    <row r="6" spans="2:5" ht="15.95" customHeight="1" x14ac:dyDescent="0.2">
      <c r="B6" s="17" t="s">
        <v>1</v>
      </c>
      <c r="C6" s="16">
        <f>'Paramètres Investissement'!I14</f>
        <v>0</v>
      </c>
      <c r="D6" s="16">
        <f>'Paramètres Investissement'!I44</f>
        <v>0</v>
      </c>
      <c r="E6" s="16">
        <f>'Paramètres Investissement'!I74</f>
        <v>0</v>
      </c>
    </row>
    <row r="7" spans="2:5" ht="15.95" customHeight="1" x14ac:dyDescent="0.2">
      <c r="B7" s="18" t="s">
        <v>96</v>
      </c>
      <c r="C7" s="16">
        <f>-'Paramètres Investissement'!N14</f>
        <v>0</v>
      </c>
      <c r="D7" s="16">
        <f>-'Paramètres Investissement'!N44</f>
        <v>0</v>
      </c>
      <c r="E7" s="16">
        <f>-'Paramètres Investissement'!N74</f>
        <v>0</v>
      </c>
    </row>
    <row r="8" spans="2:5" ht="15.95" customHeight="1" x14ac:dyDescent="0.2">
      <c r="B8" s="17" t="s">
        <v>2</v>
      </c>
      <c r="C8" s="16">
        <f>'Paramètres Investissement'!I22</f>
        <v>0</v>
      </c>
      <c r="D8" s="16">
        <f>'Paramètres Investissement'!I52</f>
        <v>0</v>
      </c>
      <c r="E8" s="16">
        <f>'Paramètres Investissement'!I82</f>
        <v>0</v>
      </c>
    </row>
    <row r="9" spans="2:5" ht="15.95" customHeight="1" x14ac:dyDescent="0.2">
      <c r="B9" s="18" t="s">
        <v>97</v>
      </c>
      <c r="C9" s="16">
        <f>-'Paramètres Investissement'!N22</f>
        <v>0</v>
      </c>
      <c r="D9" s="16">
        <f>-'Paramètres Investissement'!N52</f>
        <v>0</v>
      </c>
      <c r="E9" s="16">
        <f>-'Paramètres Investissement'!N82</f>
        <v>0</v>
      </c>
    </row>
    <row r="10" spans="2:5" ht="15.95" customHeight="1" x14ac:dyDescent="0.2">
      <c r="B10" s="17" t="s">
        <v>3</v>
      </c>
      <c r="C10" s="16">
        <f>'Paramètres Investissement'!I31</f>
        <v>0</v>
      </c>
      <c r="D10" s="16">
        <f>'Paramètres Investissement'!I61</f>
        <v>0</v>
      </c>
      <c r="E10" s="16">
        <f>'Paramètres Investissement'!I91</f>
        <v>0</v>
      </c>
    </row>
    <row r="11" spans="2:5" ht="15.95" customHeight="1" x14ac:dyDescent="0.2">
      <c r="B11" s="18" t="s">
        <v>98</v>
      </c>
      <c r="C11" s="16">
        <f>'Paramètres Investissement'!N31</f>
        <v>0</v>
      </c>
      <c r="D11" s="16">
        <f>'Paramètres Investissement'!N61</f>
        <v>0</v>
      </c>
      <c r="E11" s="16">
        <f>-'Paramètres Investissement'!N91</f>
        <v>0</v>
      </c>
    </row>
    <row r="12" spans="2:5" ht="15.95" customHeight="1" x14ac:dyDescent="0.2">
      <c r="B12" s="19" t="s">
        <v>88</v>
      </c>
      <c r="C12" s="20">
        <f>SUM(C6:C11)</f>
        <v>0</v>
      </c>
      <c r="D12" s="20">
        <f>SUM(D6:D11)</f>
        <v>0</v>
      </c>
      <c r="E12" s="20">
        <f>SUM(E6:E11)</f>
        <v>0</v>
      </c>
    </row>
    <row r="13" spans="2:5" ht="15.95" customHeight="1" x14ac:dyDescent="0.2">
      <c r="B13" s="13" t="s">
        <v>325</v>
      </c>
      <c r="C13" s="133"/>
      <c r="D13" s="133"/>
      <c r="E13" s="133"/>
    </row>
    <row r="14" spans="2:5" ht="15.95" customHeight="1" x14ac:dyDescent="0.2">
      <c r="B14" s="21" t="s">
        <v>99</v>
      </c>
      <c r="C14" s="123">
        <f>'Paramètres Activité'!B83</f>
        <v>0</v>
      </c>
      <c r="D14" s="123">
        <f>'Paramètres Activité'!C83</f>
        <v>0</v>
      </c>
      <c r="E14" s="123">
        <f>'Paramètres Activité'!D83</f>
        <v>0</v>
      </c>
    </row>
    <row r="15" spans="2:5" ht="15.95" customHeight="1" x14ac:dyDescent="0.25">
      <c r="B15" s="21" t="s">
        <v>100</v>
      </c>
      <c r="C15" s="213"/>
      <c r="D15" s="213"/>
      <c r="E15" s="213"/>
    </row>
    <row r="16" spans="2:5" ht="15.95" customHeight="1" x14ac:dyDescent="0.2">
      <c r="B16" s="21" t="s">
        <v>101</v>
      </c>
      <c r="C16" s="123">
        <f>'Paramètres Activité'!B76</f>
        <v>0</v>
      </c>
      <c r="D16" s="123">
        <f>'Paramètres Activité'!C76</f>
        <v>0</v>
      </c>
      <c r="E16" s="123">
        <f>'Paramètres Activité'!D76</f>
        <v>0</v>
      </c>
    </row>
    <row r="17" spans="2:5" ht="15.95" customHeight="1" x14ac:dyDescent="0.25">
      <c r="B17" s="22" t="s">
        <v>94</v>
      </c>
      <c r="C17" s="213"/>
      <c r="D17" s="213"/>
      <c r="E17" s="213"/>
    </row>
    <row r="18" spans="2:5" ht="15.95" customHeight="1" x14ac:dyDescent="0.2">
      <c r="B18" s="21" t="s">
        <v>44</v>
      </c>
      <c r="C18" s="123">
        <f>'Trésorerie année 1'!O8+'Trésorerie année 1'!O9</f>
        <v>0</v>
      </c>
      <c r="D18" s="123">
        <f>'Trésorerie année 2'!N8+'Trésorerie année 2'!N9</f>
        <v>0</v>
      </c>
      <c r="E18" s="123">
        <f>'Trésorerie année 3'!N8+'Trésorerie année 3'!N9</f>
        <v>0</v>
      </c>
    </row>
    <row r="19" spans="2:5" ht="15.95" customHeight="1" x14ac:dyDescent="0.25">
      <c r="B19" s="11" t="s">
        <v>102</v>
      </c>
      <c r="C19" s="213"/>
      <c r="D19" s="213"/>
      <c r="E19" s="213"/>
    </row>
    <row r="20" spans="2:5" ht="15.95" customHeight="1" x14ac:dyDescent="0.2">
      <c r="B20" s="17" t="s">
        <v>278</v>
      </c>
      <c r="C20" s="123">
        <f>IF('Trésorerie année 1'!O46&lt;0,'Trésorerie année 1'!O46,0)</f>
        <v>0</v>
      </c>
      <c r="D20" s="123">
        <f>IF('Trésorerie année 2'!N46&lt;0,'Trésorerie année 2'!N46,0)</f>
        <v>0</v>
      </c>
      <c r="E20" s="123">
        <f>IF('Trésorerie année 3'!N46&lt;0,'Trésorerie année 3'!N46,0)</f>
        <v>0</v>
      </c>
    </row>
    <row r="21" spans="2:5" ht="15.95" customHeight="1" x14ac:dyDescent="0.2">
      <c r="B21" s="21" t="s">
        <v>280</v>
      </c>
      <c r="C21" s="123">
        <f ca="1">IF('Trésorerie année 1'!N36&gt;0,'Trésorerie année 1'!N36,0)</f>
        <v>0</v>
      </c>
      <c r="D21" s="123">
        <f ca="1">IF('Trésorerie année 2'!M36&gt;0,'Trésorerie année 2'!M36,0)</f>
        <v>0</v>
      </c>
      <c r="E21" s="123">
        <f ca="1">IF('Trésorerie année 3'!M36&gt;0,'Trésorerie année 3'!M36,0)</f>
        <v>0</v>
      </c>
    </row>
    <row r="22" spans="2:5" ht="15.95" customHeight="1" x14ac:dyDescent="0.2">
      <c r="B22" s="19" t="s">
        <v>89</v>
      </c>
      <c r="C22" s="20">
        <f ca="1">SUM(C13:C21)</f>
        <v>0</v>
      </c>
      <c r="D22" s="20">
        <f ca="1">SUM(D13:D21)</f>
        <v>0</v>
      </c>
      <c r="E22" s="20">
        <f ca="1">SUM(E13:E21)</f>
        <v>0</v>
      </c>
    </row>
    <row r="23" spans="2:5" ht="15.95" customHeight="1" x14ac:dyDescent="0.2">
      <c r="B23" s="388" t="s">
        <v>91</v>
      </c>
      <c r="C23" s="204">
        <f ca="1">C12+C22</f>
        <v>0</v>
      </c>
      <c r="D23" s="204">
        <f ca="1">D12+D22</f>
        <v>0</v>
      </c>
      <c r="E23" s="204">
        <f ca="1">E12+E22</f>
        <v>0</v>
      </c>
    </row>
    <row r="24" spans="2:5" ht="15.95" customHeight="1" x14ac:dyDescent="0.2">
      <c r="B24" s="13" t="s">
        <v>92</v>
      </c>
      <c r="C24" s="14"/>
      <c r="D24" s="14"/>
      <c r="E24" s="14"/>
    </row>
    <row r="25" spans="2:5" ht="15.95" customHeight="1" x14ac:dyDescent="0.2">
      <c r="B25" s="15" t="s">
        <v>146</v>
      </c>
      <c r="C25" s="16"/>
      <c r="D25" s="16"/>
      <c r="E25" s="16"/>
    </row>
    <row r="26" spans="2:5" ht="15.95" customHeight="1" x14ac:dyDescent="0.2">
      <c r="B26" s="17" t="s">
        <v>86</v>
      </c>
      <c r="C26" s="16">
        <f>'Paramètres Financement'!C7</f>
        <v>0</v>
      </c>
      <c r="D26" s="16">
        <f>C26</f>
        <v>0</v>
      </c>
      <c r="E26" s="16">
        <f>C26</f>
        <v>0</v>
      </c>
    </row>
    <row r="27" spans="2:5" ht="15.95" customHeight="1" x14ac:dyDescent="0.2">
      <c r="B27" s="17" t="s">
        <v>95</v>
      </c>
      <c r="C27" s="16"/>
      <c r="D27" s="16">
        <f>C28+C27</f>
        <v>0</v>
      </c>
      <c r="E27" s="16">
        <f>D28+D27</f>
        <v>0</v>
      </c>
    </row>
    <row r="28" spans="2:5" ht="15.95" customHeight="1" x14ac:dyDescent="0.2">
      <c r="B28" s="17" t="s">
        <v>87</v>
      </c>
      <c r="C28" s="16">
        <f>'Compte de résultat'!C39</f>
        <v>0</v>
      </c>
      <c r="D28" s="16">
        <f>'Compte de résultat'!D39</f>
        <v>0</v>
      </c>
      <c r="E28" s="16">
        <f>'Compte de résultat'!E39</f>
        <v>0</v>
      </c>
    </row>
    <row r="29" spans="2:5" ht="15.95" customHeight="1" x14ac:dyDescent="0.2">
      <c r="B29" s="17" t="s">
        <v>341</v>
      </c>
      <c r="C29" s="16"/>
      <c r="D29" s="16"/>
      <c r="E29" s="16"/>
    </row>
    <row r="30" spans="2:5" ht="15.95" customHeight="1" x14ac:dyDescent="0.2">
      <c r="B30" s="19" t="s">
        <v>88</v>
      </c>
      <c r="C30" s="20">
        <f>SUM(C24:C29)</f>
        <v>0</v>
      </c>
      <c r="D30" s="20">
        <f>SUM(D24:D29)</f>
        <v>0</v>
      </c>
      <c r="E30" s="20">
        <f>SUM(E24:E29)</f>
        <v>0</v>
      </c>
    </row>
    <row r="31" spans="2:5" ht="15.95" customHeight="1" x14ac:dyDescent="0.2">
      <c r="B31" s="15" t="s">
        <v>297</v>
      </c>
      <c r="C31" s="16"/>
      <c r="D31" s="16"/>
      <c r="E31" s="16"/>
    </row>
    <row r="32" spans="2:5" ht="15.95" customHeight="1" x14ac:dyDescent="0.2">
      <c r="B32" s="17" t="s">
        <v>297</v>
      </c>
      <c r="C32" s="16">
        <f>'Paramètres Financement'!C77-'Paramètres Financement'!E77</f>
        <v>0</v>
      </c>
      <c r="D32" s="16">
        <f>'Paramètres Financement'!C78-'Paramètres Financement'!E78</f>
        <v>0</v>
      </c>
      <c r="E32" s="16">
        <f>'Paramètres Financement'!C79-'Paramètres Financement'!E79</f>
        <v>0</v>
      </c>
    </row>
    <row r="33" spans="2:5" ht="15.95" customHeight="1" x14ac:dyDescent="0.2">
      <c r="B33" s="17" t="s">
        <v>103</v>
      </c>
      <c r="C33" s="16">
        <f>'Paramètres Financement'!C50-'Paramètres Financement'!E50</f>
        <v>0</v>
      </c>
      <c r="D33" s="16">
        <f>'Paramètres Financement'!C51-'Paramètres Financement'!E51</f>
        <v>0</v>
      </c>
      <c r="E33" s="16">
        <f>'Paramètres Financement'!C52-'Paramètres Financement'!E52</f>
        <v>0</v>
      </c>
    </row>
    <row r="34" spans="2:5" ht="15.95" customHeight="1" x14ac:dyDescent="0.2">
      <c r="B34" s="15" t="s">
        <v>279</v>
      </c>
      <c r="C34" s="16"/>
      <c r="D34" s="16"/>
      <c r="E34" s="16"/>
    </row>
    <row r="35" spans="2:5" ht="15.95" customHeight="1" x14ac:dyDescent="0.2">
      <c r="B35" s="17" t="s">
        <v>43</v>
      </c>
      <c r="C35" s="16">
        <f>'Trésorerie année 1'!O21+'Trésorerie année 1'!O22+'Trésorerie année 1'!O23+'Trésorerie année 1'!O27</f>
        <v>0</v>
      </c>
      <c r="D35" s="16">
        <f>'Trésorerie année 2'!N21+'Trésorerie année 2'!N22+'Trésorerie année 2'!N23+'Trésorerie année 2'!N27</f>
        <v>0</v>
      </c>
      <c r="E35" s="16">
        <f>'Trésorerie année 3'!N21+'Trésorerie année 3'!N22+'Trésorerie année 3'!N23+'Trésorerie année 3'!N27</f>
        <v>0</v>
      </c>
    </row>
    <row r="36" spans="2:5" ht="15.95" customHeight="1" x14ac:dyDescent="0.2">
      <c r="B36" s="17" t="s">
        <v>526</v>
      </c>
      <c r="C36" s="123">
        <f>IF('Trésorerie année 1'!O46&gt;0,'Trésorerie année 1'!O46,0)</f>
        <v>0</v>
      </c>
      <c r="D36" s="123">
        <f>IF('Trésorerie année 2'!N46&gt;0,'Trésorerie année 2'!N46,0)</f>
        <v>0</v>
      </c>
      <c r="E36" s="123">
        <f>IF('Trésorerie année 3'!N46&gt;0,'Trésorerie année 3'!N46,0)</f>
        <v>0</v>
      </c>
    </row>
    <row r="37" spans="2:5" ht="15.95" customHeight="1" x14ac:dyDescent="0.2">
      <c r="B37" s="17" t="s">
        <v>527</v>
      </c>
      <c r="C37" s="16">
        <f>'Trésorerie année 1'!O26</f>
        <v>0</v>
      </c>
      <c r="D37" s="16">
        <f>'Trésorerie année 2'!N26</f>
        <v>0</v>
      </c>
      <c r="E37" s="16">
        <f>'Trésorerie année 3'!N26</f>
        <v>0</v>
      </c>
    </row>
    <row r="38" spans="2:5" ht="15.95" customHeight="1" x14ac:dyDescent="0.2">
      <c r="B38" s="17" t="s">
        <v>281</v>
      </c>
      <c r="C38" s="123">
        <f ca="1">IF('Trésorerie année 1'!N36&lt;0,'Trésorerie année 1'!N36,0)</f>
        <v>0</v>
      </c>
      <c r="D38" s="123">
        <f ca="1">IF('Trésorerie année 2'!M36&lt;0,'Trésorerie année 2'!M36,0)</f>
        <v>0</v>
      </c>
      <c r="E38" s="123">
        <f ca="1">IF('Trésorerie année 3'!M36&lt;0,'Trésorerie année 3'!M36,0)</f>
        <v>0</v>
      </c>
    </row>
    <row r="39" spans="2:5" ht="15.95" customHeight="1" x14ac:dyDescent="0.2">
      <c r="B39" s="19" t="s">
        <v>89</v>
      </c>
      <c r="C39" s="20">
        <f>SUM(C31:C37)</f>
        <v>0</v>
      </c>
      <c r="D39" s="20">
        <f>SUM(D31:D37)</f>
        <v>0</v>
      </c>
      <c r="E39" s="20">
        <f>SUM(E31:E37)</f>
        <v>0</v>
      </c>
    </row>
    <row r="40" spans="2:5" ht="15.95" customHeight="1" x14ac:dyDescent="0.2">
      <c r="B40" s="389" t="s">
        <v>93</v>
      </c>
      <c r="C40" s="206">
        <f>C30+C39</f>
        <v>0</v>
      </c>
      <c r="D40" s="206">
        <f>D30+D39</f>
        <v>0</v>
      </c>
      <c r="E40" s="206">
        <f>E30+E39</f>
        <v>0</v>
      </c>
    </row>
    <row r="41" spans="2:5" ht="15.95" customHeight="1" x14ac:dyDescent="0.2">
      <c r="C41" s="60"/>
    </row>
    <row r="42" spans="2:5" ht="15.95" customHeight="1" x14ac:dyDescent="0.2">
      <c r="C42" s="60"/>
    </row>
    <row r="43" spans="2:5" ht="15.95" customHeight="1" x14ac:dyDescent="0.2">
      <c r="D43" s="60"/>
    </row>
  </sheetData>
  <hyperlinks>
    <hyperlink ref="B1" location="Sommaire!A1" display="Sommaire"/>
    <hyperlink ref="C1" location="Ratios!A1" display="Ratios"/>
    <hyperlink ref="C2" location="'FR, BFR, TN'!A1" display="FR, BFR, TN"/>
  </hyperlink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N38"/>
  <sheetViews>
    <sheetView showGridLines="0" zoomScale="70" zoomScaleNormal="70" workbookViewId="0"/>
  </sheetViews>
  <sheetFormatPr baseColWidth="10" defaultRowHeight="20.100000000000001" customHeight="1" x14ac:dyDescent="0.2"/>
  <cols>
    <col min="1" max="1" width="2.5703125" style="24" customWidth="1"/>
    <col min="2" max="2" width="44.28515625" style="24" customWidth="1"/>
    <col min="3" max="5" width="15.7109375" style="24" customWidth="1"/>
    <col min="6" max="6" width="48" style="24" customWidth="1"/>
    <col min="7" max="9" width="15.7109375" style="24" customWidth="1"/>
    <col min="10" max="10" width="4.140625" style="24" customWidth="1"/>
    <col min="11" max="11" width="62.140625" style="24" customWidth="1"/>
    <col min="12" max="14" width="15.7109375" style="24" customWidth="1"/>
    <col min="15" max="15" width="3.7109375" style="24" customWidth="1"/>
    <col min="16" max="17" width="15.7109375" style="24" customWidth="1"/>
    <col min="18" max="16384" width="11.42578125" style="24"/>
  </cols>
  <sheetData>
    <row r="1" spans="2:14" ht="15.95" customHeight="1" x14ac:dyDescent="0.2">
      <c r="B1" s="279" t="s">
        <v>185</v>
      </c>
    </row>
    <row r="2" spans="2:14" ht="15.95" customHeight="1" x14ac:dyDescent="0.2">
      <c r="B2" s="116" t="s">
        <v>137</v>
      </c>
      <c r="K2" s="116" t="s">
        <v>147</v>
      </c>
    </row>
    <row r="3" spans="2:14" ht="15.95" customHeight="1" x14ac:dyDescent="0.2">
      <c r="B3" s="25"/>
      <c r="C3" s="25"/>
      <c r="D3" s="25"/>
      <c r="E3" s="25"/>
      <c r="F3" s="25"/>
      <c r="G3" s="25"/>
      <c r="H3" s="51"/>
      <c r="I3" s="50"/>
    </row>
    <row r="4" spans="2:14" ht="15.95" customHeight="1" x14ac:dyDescent="0.2">
      <c r="B4" s="25" t="s">
        <v>55</v>
      </c>
      <c r="C4" s="205" t="str">
        <f ca="1">"Année "&amp;Sommaire!$H$6</f>
        <v>Année 2016</v>
      </c>
      <c r="D4" s="205" t="str">
        <f ca="1">"Année "&amp;Sommaire!$H$6+1</f>
        <v>Année 2017</v>
      </c>
      <c r="E4" s="205" t="str">
        <f ca="1">"Année "&amp;Sommaire!$H$6+2</f>
        <v>Année 2018</v>
      </c>
      <c r="F4" s="26" t="s">
        <v>56</v>
      </c>
      <c r="G4" s="205" t="str">
        <f ca="1">"Année "&amp;Sommaire!$H$6</f>
        <v>Année 2016</v>
      </c>
      <c r="H4" s="205" t="str">
        <f ca="1">"Année "&amp;Sommaire!$H$6+1</f>
        <v>Année 2017</v>
      </c>
      <c r="I4" s="205" t="str">
        <f ca="1">"Année "&amp;Sommaire!$H$6+2</f>
        <v>Année 2018</v>
      </c>
      <c r="L4" s="205" t="str">
        <f ca="1">"Année "&amp;Sommaire!$H$6</f>
        <v>Année 2016</v>
      </c>
      <c r="M4" s="205" t="str">
        <f ca="1">"Année "&amp;Sommaire!$H$6+1</f>
        <v>Année 2017</v>
      </c>
      <c r="N4" s="205" t="str">
        <f ca="1">"Année "&amp;Sommaire!$H$6+2</f>
        <v>Année 2018</v>
      </c>
    </row>
    <row r="5" spans="2:14" ht="15.95" customHeight="1" x14ac:dyDescent="0.2">
      <c r="B5" s="480" t="s">
        <v>121</v>
      </c>
      <c r="C5" s="481"/>
      <c r="D5" s="481"/>
      <c r="E5" s="482"/>
      <c r="F5" s="480" t="s">
        <v>122</v>
      </c>
      <c r="G5" s="481"/>
      <c r="H5" s="481"/>
      <c r="I5" s="481"/>
      <c r="K5" s="27" t="s">
        <v>354</v>
      </c>
      <c r="L5" s="47">
        <f>G10</f>
        <v>0</v>
      </c>
      <c r="M5" s="47">
        <f t="shared" ref="M5:N5" si="0">H10</f>
        <v>0</v>
      </c>
      <c r="N5" s="47">
        <f t="shared" si="0"/>
        <v>0</v>
      </c>
    </row>
    <row r="6" spans="2:14" ht="15.95" customHeight="1" x14ac:dyDescent="0.2">
      <c r="B6" s="28" t="s">
        <v>123</v>
      </c>
      <c r="C6" s="226"/>
      <c r="D6" s="226"/>
      <c r="E6" s="226"/>
      <c r="F6" s="230" t="s">
        <v>146</v>
      </c>
      <c r="G6" s="44">
        <f>Bilan!C30</f>
        <v>0</v>
      </c>
      <c r="H6" s="44">
        <f>Bilan!D30</f>
        <v>0</v>
      </c>
      <c r="I6" s="44">
        <f>Bilan!E30</f>
        <v>0</v>
      </c>
      <c r="K6" s="29" t="s">
        <v>355</v>
      </c>
      <c r="L6" s="47">
        <f>C10</f>
        <v>0</v>
      </c>
      <c r="M6" s="47">
        <f t="shared" ref="M6:N6" si="1">D10</f>
        <v>0</v>
      </c>
      <c r="N6" s="47">
        <f t="shared" si="1"/>
        <v>0</v>
      </c>
    </row>
    <row r="7" spans="2:14" ht="15.95" customHeight="1" x14ac:dyDescent="0.2">
      <c r="B7" s="30" t="s">
        <v>1</v>
      </c>
      <c r="C7" s="228">
        <f>Bilan!C6</f>
        <v>0</v>
      </c>
      <c r="D7" s="228">
        <f>Bilan!D6</f>
        <v>0</v>
      </c>
      <c r="E7" s="228">
        <f>Bilan!E6</f>
        <v>0</v>
      </c>
      <c r="F7" s="31" t="s">
        <v>124</v>
      </c>
      <c r="G7" s="40">
        <f>-(Bilan!C7+Bilan!C9+Bilan!C11)</f>
        <v>0</v>
      </c>
      <c r="H7" s="40">
        <f>-(Bilan!D7+Bilan!D9+Bilan!D11)</f>
        <v>0</v>
      </c>
      <c r="I7" s="40">
        <f>-(Bilan!E7+Bilan!E9+Bilan!E11)</f>
        <v>0</v>
      </c>
      <c r="K7" s="216" t="s">
        <v>150</v>
      </c>
      <c r="L7" s="48">
        <f>L5-L6</f>
        <v>0</v>
      </c>
      <c r="M7" s="48">
        <f>M5-M6</f>
        <v>0</v>
      </c>
      <c r="N7" s="48">
        <f>N5-N6</f>
        <v>0</v>
      </c>
    </row>
    <row r="8" spans="2:14" ht="15.95" customHeight="1" x14ac:dyDescent="0.2">
      <c r="B8" s="30" t="s">
        <v>2</v>
      </c>
      <c r="C8" s="228">
        <f>Bilan!C8</f>
        <v>0</v>
      </c>
      <c r="D8" s="228">
        <f>Bilan!D8</f>
        <v>0</v>
      </c>
      <c r="E8" s="228">
        <f>Bilan!E8</f>
        <v>0</v>
      </c>
      <c r="F8" s="31" t="s">
        <v>126</v>
      </c>
      <c r="G8" s="40">
        <f>Bilan!C32+Bilan!C33</f>
        <v>0</v>
      </c>
      <c r="H8" s="40">
        <f>Bilan!D32+Bilan!D33</f>
        <v>0</v>
      </c>
      <c r="I8" s="40">
        <f>Bilan!E32+Bilan!E33</f>
        <v>0</v>
      </c>
      <c r="K8" s="216" t="s">
        <v>180</v>
      </c>
      <c r="L8" s="217" t="e">
        <f>L7/('Compte de résultat'!C7+'Compte de résultat'!C8)*12</f>
        <v>#DIV/0!</v>
      </c>
      <c r="M8" s="217" t="e">
        <f>M7/('Compte de résultat'!D7+'Compte de résultat'!D8)*12</f>
        <v>#DIV/0!</v>
      </c>
      <c r="N8" s="217" t="e">
        <f>N7/('Compte de résultat'!E7+'Compte de résultat'!E8)*12</f>
        <v>#DIV/0!</v>
      </c>
    </row>
    <row r="9" spans="2:14" ht="15.95" customHeight="1" x14ac:dyDescent="0.2">
      <c r="B9" s="30" t="s">
        <v>125</v>
      </c>
      <c r="C9" s="228">
        <f>Bilan!C10</f>
        <v>0</v>
      </c>
      <c r="D9" s="228">
        <f>Bilan!D10</f>
        <v>0</v>
      </c>
      <c r="E9" s="228">
        <f>Bilan!E10</f>
        <v>0</v>
      </c>
      <c r="F9" s="33"/>
      <c r="G9" s="37"/>
      <c r="H9" s="45"/>
      <c r="I9" s="43"/>
      <c r="K9" s="216" t="s">
        <v>148</v>
      </c>
      <c r="L9" s="48">
        <f>L7</f>
        <v>0</v>
      </c>
      <c r="M9" s="48">
        <f>M7-L7</f>
        <v>0</v>
      </c>
      <c r="N9" s="48">
        <f>N7-M7</f>
        <v>0</v>
      </c>
    </row>
    <row r="10" spans="2:14" ht="15.95" customHeight="1" x14ac:dyDescent="0.2">
      <c r="B10" s="41" t="s">
        <v>138</v>
      </c>
      <c r="C10" s="227">
        <f>SUM(C7:C9)</f>
        <v>0</v>
      </c>
      <c r="D10" s="227">
        <f>SUM(D7:D9)</f>
        <v>0</v>
      </c>
      <c r="E10" s="227">
        <f>SUM(E7:E9)</f>
        <v>0</v>
      </c>
      <c r="F10" s="38" t="s">
        <v>139</v>
      </c>
      <c r="G10" s="46">
        <f>SUM(G6:G9)</f>
        <v>0</v>
      </c>
      <c r="H10" s="46">
        <f>SUM(H6:H9)</f>
        <v>0</v>
      </c>
      <c r="I10" s="46">
        <f>SUM(I6:I9)</f>
        <v>0</v>
      </c>
    </row>
    <row r="11" spans="2:14" ht="15.95" customHeight="1" x14ac:dyDescent="0.2">
      <c r="B11" s="219" t="s">
        <v>129</v>
      </c>
      <c r="C11" s="220"/>
      <c r="D11" s="220"/>
      <c r="E11" s="220"/>
      <c r="F11" s="219" t="s">
        <v>130</v>
      </c>
      <c r="G11" s="220"/>
      <c r="H11" s="220"/>
      <c r="I11" s="221"/>
      <c r="L11" s="205" t="str">
        <f ca="1">"Année "&amp;Sommaire!$H$6</f>
        <v>Année 2016</v>
      </c>
      <c r="M11" s="205" t="str">
        <f ca="1">"Année "&amp;Sommaire!$H$6+1</f>
        <v>Année 2017</v>
      </c>
      <c r="N11" s="205" t="str">
        <f ca="1">"Année "&amp;Sommaire!$H$6+2</f>
        <v>Année 2018</v>
      </c>
    </row>
    <row r="12" spans="2:14" ht="15.95" customHeight="1" x14ac:dyDescent="0.2">
      <c r="B12" s="28" t="s">
        <v>131</v>
      </c>
      <c r="C12" s="225">
        <f>C13+C14</f>
        <v>0</v>
      </c>
      <c r="D12" s="225">
        <f>D13+D14</f>
        <v>0</v>
      </c>
      <c r="E12" s="225">
        <f>E13+E14</f>
        <v>0</v>
      </c>
      <c r="F12" s="28" t="s">
        <v>132</v>
      </c>
      <c r="G12" s="231">
        <f>SUM(G13:G14)</f>
        <v>0</v>
      </c>
      <c r="H12" s="231">
        <f>SUM(H13:H14)</f>
        <v>0</v>
      </c>
      <c r="I12" s="231">
        <f>SUM(I13:I14)</f>
        <v>0</v>
      </c>
      <c r="K12" s="27" t="s">
        <v>352</v>
      </c>
      <c r="L12" s="47">
        <f>C12</f>
        <v>0</v>
      </c>
      <c r="M12" s="47">
        <f t="shared" ref="M12:N12" si="2">D12</f>
        <v>0</v>
      </c>
      <c r="N12" s="47">
        <f t="shared" si="2"/>
        <v>0</v>
      </c>
    </row>
    <row r="13" spans="2:14" ht="15.95" customHeight="1" x14ac:dyDescent="0.2">
      <c r="B13" s="30" t="s">
        <v>0</v>
      </c>
      <c r="C13" s="40">
        <f>Bilan!C14+Bilan!C15+Bilan!C16</f>
        <v>0</v>
      </c>
      <c r="D13" s="40">
        <f>Bilan!D14+Bilan!D15+Bilan!D16</f>
        <v>0</v>
      </c>
      <c r="E13" s="40">
        <f>Bilan!E14+Bilan!E15+Bilan!E16</f>
        <v>0</v>
      </c>
      <c r="F13" s="30" t="s">
        <v>43</v>
      </c>
      <c r="G13" s="40">
        <f>Bilan!C35</f>
        <v>0</v>
      </c>
      <c r="H13" s="40">
        <f>Bilan!D35</f>
        <v>0</v>
      </c>
      <c r="I13" s="40">
        <f>Bilan!E35</f>
        <v>0</v>
      </c>
      <c r="K13" s="29" t="s">
        <v>353</v>
      </c>
      <c r="L13" s="47">
        <f>G12</f>
        <v>0</v>
      </c>
      <c r="M13" s="47">
        <f t="shared" ref="M13:N13" si="3">H12</f>
        <v>0</v>
      </c>
      <c r="N13" s="47">
        <f t="shared" si="3"/>
        <v>0</v>
      </c>
    </row>
    <row r="14" spans="2:14" ht="15.95" customHeight="1" x14ac:dyDescent="0.2">
      <c r="B14" s="30" t="s">
        <v>44</v>
      </c>
      <c r="C14" s="40">
        <f>Bilan!C18</f>
        <v>0</v>
      </c>
      <c r="D14" s="40">
        <f>Bilan!D18</f>
        <v>0</v>
      </c>
      <c r="E14" s="40">
        <f>Bilan!E18</f>
        <v>0</v>
      </c>
      <c r="F14" s="10" t="s">
        <v>347</v>
      </c>
      <c r="G14" s="40">
        <f>Bilan!C36+Bilan!C37</f>
        <v>0</v>
      </c>
      <c r="H14" s="40">
        <f>Bilan!D36+Bilan!D37</f>
        <v>0</v>
      </c>
      <c r="I14" s="40">
        <f>Bilan!E36+Bilan!E37</f>
        <v>0</v>
      </c>
      <c r="K14" s="216" t="s">
        <v>151</v>
      </c>
      <c r="L14" s="48">
        <f>L12-L13</f>
        <v>0</v>
      </c>
      <c r="M14" s="48">
        <f t="shared" ref="M14:N14" si="4">M12-M13</f>
        <v>0</v>
      </c>
      <c r="N14" s="48">
        <f t="shared" si="4"/>
        <v>0</v>
      </c>
    </row>
    <row r="15" spans="2:14" ht="15.95" customHeight="1" x14ac:dyDescent="0.2">
      <c r="B15" s="35" t="s">
        <v>134</v>
      </c>
      <c r="C15" s="229">
        <f>C16</f>
        <v>0</v>
      </c>
      <c r="D15" s="229">
        <f t="shared" ref="D15:E15" si="5">D16</f>
        <v>0</v>
      </c>
      <c r="E15" s="229">
        <f t="shared" si="5"/>
        <v>0</v>
      </c>
      <c r="F15" s="35" t="s">
        <v>133</v>
      </c>
      <c r="G15" s="229">
        <f>SUM(G16:G17)</f>
        <v>0</v>
      </c>
      <c r="H15" s="229">
        <f>SUM(H16:H17)</f>
        <v>0</v>
      </c>
      <c r="I15" s="229">
        <f>SUM(I16:I17)</f>
        <v>0</v>
      </c>
    </row>
    <row r="16" spans="2:14" ht="15.95" customHeight="1" x14ac:dyDescent="0.2">
      <c r="B16" s="30" t="s">
        <v>57</v>
      </c>
      <c r="C16" s="40">
        <f>Bilan!C20</f>
        <v>0</v>
      </c>
      <c r="D16" s="40">
        <f>Bilan!D20</f>
        <v>0</v>
      </c>
      <c r="E16" s="40">
        <f>Bilan!E20</f>
        <v>0</v>
      </c>
      <c r="F16" s="30" t="s">
        <v>58</v>
      </c>
      <c r="G16" s="449"/>
      <c r="H16" s="449"/>
      <c r="I16" s="450"/>
      <c r="L16" s="205" t="str">
        <f ca="1">"Année "&amp;Sommaire!$H$6</f>
        <v>Année 2016</v>
      </c>
      <c r="M16" s="205" t="str">
        <f ca="1">"Année "&amp;Sommaire!$H$6+1</f>
        <v>Année 2017</v>
      </c>
      <c r="N16" s="205" t="str">
        <f ca="1">"Année "&amp;Sommaire!$H$6+2</f>
        <v>Année 2018</v>
      </c>
    </row>
    <row r="17" spans="2:14" ht="15.95" customHeight="1" x14ac:dyDescent="0.2">
      <c r="B17" s="30"/>
      <c r="C17" s="228"/>
      <c r="D17" s="228"/>
      <c r="E17" s="228"/>
      <c r="F17" s="32" t="s">
        <v>59</v>
      </c>
      <c r="G17" s="451"/>
      <c r="H17" s="451"/>
      <c r="I17" s="452"/>
      <c r="K17" s="27" t="s">
        <v>350</v>
      </c>
      <c r="L17" s="47">
        <f>C15</f>
        <v>0</v>
      </c>
      <c r="M17" s="47">
        <f t="shared" ref="M17:N17" si="6">D15</f>
        <v>0</v>
      </c>
      <c r="N17" s="47">
        <f t="shared" si="6"/>
        <v>0</v>
      </c>
    </row>
    <row r="18" spans="2:14" ht="15.95" customHeight="1" x14ac:dyDescent="0.2">
      <c r="B18" s="41" t="s">
        <v>140</v>
      </c>
      <c r="C18" s="227">
        <f>C12+C15</f>
        <v>0</v>
      </c>
      <c r="D18" s="227">
        <f>D12+D15</f>
        <v>0</v>
      </c>
      <c r="E18" s="227">
        <f>E12+E15</f>
        <v>0</v>
      </c>
      <c r="F18" s="38" t="s">
        <v>141</v>
      </c>
      <c r="G18" s="46">
        <f>G12+G15</f>
        <v>0</v>
      </c>
      <c r="H18" s="46">
        <f>H12+H15</f>
        <v>0</v>
      </c>
      <c r="I18" s="46">
        <f>I12+I15</f>
        <v>0</v>
      </c>
      <c r="K18" s="29" t="s">
        <v>351</v>
      </c>
      <c r="L18" s="47">
        <f>G15</f>
        <v>0</v>
      </c>
      <c r="M18" s="47">
        <f t="shared" ref="M18:N18" si="7">H15</f>
        <v>0</v>
      </c>
      <c r="N18" s="47">
        <f t="shared" si="7"/>
        <v>0</v>
      </c>
    </row>
    <row r="19" spans="2:14" ht="15.95" customHeight="1" x14ac:dyDescent="0.2">
      <c r="B19" s="216" t="s">
        <v>127</v>
      </c>
      <c r="C19" s="222"/>
      <c r="D19" s="222"/>
      <c r="E19" s="220"/>
      <c r="F19" s="216" t="s">
        <v>136</v>
      </c>
      <c r="G19" s="223"/>
      <c r="H19" s="223"/>
      <c r="I19" s="224"/>
      <c r="K19" s="216" t="s">
        <v>152</v>
      </c>
      <c r="L19" s="48">
        <f>L17-L18</f>
        <v>0</v>
      </c>
      <c r="M19" s="48">
        <f t="shared" ref="M19:N19" si="8">M17-M18</f>
        <v>0</v>
      </c>
      <c r="N19" s="48">
        <f t="shared" si="8"/>
        <v>0</v>
      </c>
    </row>
    <row r="20" spans="2:14" ht="15.95" customHeight="1" x14ac:dyDescent="0.2">
      <c r="B20" s="34" t="s">
        <v>280</v>
      </c>
      <c r="C20" s="44">
        <f ca="1">Bilan!C21</f>
        <v>0</v>
      </c>
      <c r="D20" s="44">
        <f ca="1">Bilan!D21</f>
        <v>0</v>
      </c>
      <c r="E20" s="44">
        <f ca="1">Bilan!E21</f>
        <v>0</v>
      </c>
      <c r="F20" s="30" t="s">
        <v>281</v>
      </c>
      <c r="G20" s="40">
        <f ca="1">Bilan!C38</f>
        <v>0</v>
      </c>
      <c r="H20" s="40">
        <f ca="1">Bilan!D38</f>
        <v>0</v>
      </c>
      <c r="I20" s="40">
        <f ca="1">Bilan!E38</f>
        <v>0</v>
      </c>
    </row>
    <row r="21" spans="2:14" ht="15.95" customHeight="1" x14ac:dyDescent="0.2">
      <c r="B21" s="41" t="s">
        <v>144</v>
      </c>
      <c r="C21" s="42">
        <f ca="1">C20</f>
        <v>0</v>
      </c>
      <c r="D21" s="42">
        <f t="shared" ref="D21:E21" ca="1" si="9">D20</f>
        <v>0</v>
      </c>
      <c r="E21" s="42">
        <f t="shared" ca="1" si="9"/>
        <v>0</v>
      </c>
      <c r="F21" s="41" t="s">
        <v>145</v>
      </c>
      <c r="G21" s="42">
        <f ca="1">G20</f>
        <v>0</v>
      </c>
      <c r="H21" s="42">
        <f t="shared" ref="H21:I21" ca="1" si="10">H20</f>
        <v>0</v>
      </c>
      <c r="I21" s="42">
        <f t="shared" ca="1" si="10"/>
        <v>0</v>
      </c>
      <c r="L21" s="205" t="str">
        <f ca="1">"Année "&amp;Sommaire!$H$6</f>
        <v>Année 2016</v>
      </c>
      <c r="M21" s="205" t="str">
        <f ca="1">"Année "&amp;Sommaire!$H$6+1</f>
        <v>Année 2017</v>
      </c>
      <c r="N21" s="205" t="str">
        <f ca="1">"Année "&amp;Sommaire!$H$6+2</f>
        <v>Année 2018</v>
      </c>
    </row>
    <row r="22" spans="2:14" ht="15.95" customHeight="1" x14ac:dyDescent="0.2">
      <c r="B22" s="38" t="s">
        <v>142</v>
      </c>
      <c r="C22" s="39">
        <f ca="1">C10+C18+C21</f>
        <v>0</v>
      </c>
      <c r="D22" s="39">
        <f ca="1">D10+D18+D21</f>
        <v>0</v>
      </c>
      <c r="E22" s="39">
        <f ca="1">E10+E18+E21</f>
        <v>0</v>
      </c>
      <c r="F22" s="38" t="s">
        <v>143</v>
      </c>
      <c r="G22" s="46">
        <f ca="1">G10+G18+G21</f>
        <v>0</v>
      </c>
      <c r="H22" s="46">
        <f ca="1">H10+H18+H21</f>
        <v>0</v>
      </c>
      <c r="I22" s="46">
        <f ca="1">I10+I18+I21</f>
        <v>0</v>
      </c>
      <c r="K22" s="27" t="s">
        <v>128</v>
      </c>
      <c r="L22" s="47">
        <f>L14</f>
        <v>0</v>
      </c>
      <c r="M22" s="47">
        <f>M14</f>
        <v>0</v>
      </c>
      <c r="N22" s="47">
        <f>N14</f>
        <v>0</v>
      </c>
    </row>
    <row r="23" spans="2:14" ht="15.95" customHeight="1" x14ac:dyDescent="0.2">
      <c r="C23" s="36"/>
      <c r="D23" s="36"/>
      <c r="E23" s="36"/>
      <c r="F23" s="36"/>
      <c r="G23" s="36"/>
      <c r="H23" s="36"/>
      <c r="K23" s="29" t="s">
        <v>135</v>
      </c>
      <c r="L23" s="47">
        <f>L19</f>
        <v>0</v>
      </c>
      <c r="M23" s="47">
        <f>M19</f>
        <v>0</v>
      </c>
      <c r="N23" s="47">
        <f>N19</f>
        <v>0</v>
      </c>
    </row>
    <row r="24" spans="2:14" ht="15.95" customHeight="1" x14ac:dyDescent="0.2">
      <c r="K24" s="216" t="s">
        <v>153</v>
      </c>
      <c r="L24" s="48">
        <f>L22+L23</f>
        <v>0</v>
      </c>
      <c r="M24" s="48">
        <f>M22+M23</f>
        <v>0</v>
      </c>
      <c r="N24" s="48">
        <f>N22+N23</f>
        <v>0</v>
      </c>
    </row>
    <row r="25" spans="2:14" ht="15.95" customHeight="1" x14ac:dyDescent="0.2">
      <c r="K25" s="216" t="s">
        <v>179</v>
      </c>
      <c r="L25" s="218" t="e">
        <f>(L24/('Compte de résultat'!C7+'Compte de résultat'!C8))*12</f>
        <v>#DIV/0!</v>
      </c>
      <c r="M25" s="218" t="e">
        <f>(M24/('Compte de résultat'!D7+'Compte de résultat'!D8))*12</f>
        <v>#DIV/0!</v>
      </c>
      <c r="N25" s="218" t="e">
        <f>(N24/('Compte de résultat'!E7+'Compte de résultat'!E8))*12</f>
        <v>#DIV/0!</v>
      </c>
    </row>
    <row r="26" spans="2:14" ht="15.95" customHeight="1" x14ac:dyDescent="0.2">
      <c r="K26" s="216" t="s">
        <v>149</v>
      </c>
      <c r="L26" s="52">
        <f>L24</f>
        <v>0</v>
      </c>
      <c r="M26" s="52">
        <f>M24-L24</f>
        <v>0</v>
      </c>
      <c r="N26" s="52">
        <f>N24-M24</f>
        <v>0</v>
      </c>
    </row>
    <row r="27" spans="2:14" ht="15.95" customHeight="1" x14ac:dyDescent="0.2"/>
    <row r="28" spans="2:14" ht="15.95" customHeight="1" x14ac:dyDescent="0.2">
      <c r="L28" s="205" t="str">
        <f ca="1">"Année "&amp;Sommaire!$H$6</f>
        <v>Année 2016</v>
      </c>
      <c r="M28" s="205" t="str">
        <f ca="1">"Année "&amp;Sommaire!$H$6+1</f>
        <v>Année 2017</v>
      </c>
      <c r="N28" s="205" t="str">
        <f ca="1">"Année "&amp;Sommaire!$H$6+2</f>
        <v>Année 2018</v>
      </c>
    </row>
    <row r="29" spans="2:14" ht="15.95" customHeight="1" x14ac:dyDescent="0.2">
      <c r="K29" s="27" t="s">
        <v>348</v>
      </c>
      <c r="L29" s="47">
        <f ca="1">C21</f>
        <v>0</v>
      </c>
      <c r="M29" s="47">
        <f t="shared" ref="M29:N29" ca="1" si="11">D21</f>
        <v>0</v>
      </c>
      <c r="N29" s="47">
        <f t="shared" ca="1" si="11"/>
        <v>0</v>
      </c>
    </row>
    <row r="30" spans="2:14" ht="15.95" customHeight="1" x14ac:dyDescent="0.2">
      <c r="K30" s="29" t="s">
        <v>349</v>
      </c>
      <c r="L30" s="47">
        <f ca="1">G21</f>
        <v>0</v>
      </c>
      <c r="M30" s="47">
        <f t="shared" ref="M30:N30" ca="1" si="12">H21</f>
        <v>0</v>
      </c>
      <c r="N30" s="47">
        <f t="shared" ca="1" si="12"/>
        <v>0</v>
      </c>
    </row>
    <row r="31" spans="2:14" ht="15.95" customHeight="1" x14ac:dyDescent="0.2">
      <c r="K31" s="216" t="s">
        <v>155</v>
      </c>
      <c r="L31" s="48">
        <f ca="1">L29-L30</f>
        <v>0</v>
      </c>
      <c r="M31" s="48">
        <f t="shared" ref="M31:N31" ca="1" si="13">M29-M30</f>
        <v>0</v>
      </c>
      <c r="N31" s="48">
        <f t="shared" ca="1" si="13"/>
        <v>0</v>
      </c>
    </row>
    <row r="32" spans="2:14" ht="15.95" customHeight="1" x14ac:dyDescent="0.2">
      <c r="K32" s="216" t="s">
        <v>154</v>
      </c>
      <c r="L32" s="48">
        <f ca="1">L31-0</f>
        <v>0</v>
      </c>
      <c r="M32" s="48">
        <f ca="1">M31-L31</f>
        <v>0</v>
      </c>
      <c r="N32" s="48">
        <f ca="1">N31-M31</f>
        <v>0</v>
      </c>
    </row>
    <row r="33" spans="11:14" ht="15.95" customHeight="1" x14ac:dyDescent="0.2">
      <c r="K33" s="53"/>
      <c r="L33" s="53"/>
      <c r="M33" s="53"/>
      <c r="N33" s="53"/>
    </row>
    <row r="34" spans="11:14" ht="15.95" customHeight="1" x14ac:dyDescent="0.2">
      <c r="L34" s="205" t="str">
        <f ca="1">"Année "&amp;Sommaire!$H$6</f>
        <v>Année 2016</v>
      </c>
      <c r="M34" s="205" t="str">
        <f ca="1">"Année "&amp;Sommaire!$H$6+1</f>
        <v>Année 2017</v>
      </c>
      <c r="N34" s="205" t="str">
        <f ca="1">"Année "&amp;Sommaire!$H$6+2</f>
        <v>Année 2018</v>
      </c>
    </row>
    <row r="35" spans="11:14" ht="15.95" customHeight="1" x14ac:dyDescent="0.2">
      <c r="K35" s="27" t="str">
        <f>K7</f>
        <v>Fonds de roulement (FR)</v>
      </c>
      <c r="L35" s="47">
        <f>L7</f>
        <v>0</v>
      </c>
      <c r="M35" s="47">
        <f>M7</f>
        <v>0</v>
      </c>
      <c r="N35" s="47">
        <f>N7</f>
        <v>0</v>
      </c>
    </row>
    <row r="36" spans="11:14" ht="15.95" customHeight="1" x14ac:dyDescent="0.2">
      <c r="K36" s="29" t="str">
        <f>K24</f>
        <v>Besoin en fonds de roulement (BFR)</v>
      </c>
      <c r="L36" s="54">
        <f>L24</f>
        <v>0</v>
      </c>
      <c r="M36" s="54">
        <f>M24</f>
        <v>0</v>
      </c>
      <c r="N36" s="54">
        <f>N24</f>
        <v>0</v>
      </c>
    </row>
    <row r="37" spans="11:14" ht="15.95" customHeight="1" x14ac:dyDescent="0.2">
      <c r="K37" s="55" t="s">
        <v>155</v>
      </c>
      <c r="L37" s="47">
        <f>L35-L36</f>
        <v>0</v>
      </c>
      <c r="M37" s="47">
        <f>M35-M36</f>
        <v>0</v>
      </c>
      <c r="N37" s="47">
        <f>N35-N36</f>
        <v>0</v>
      </c>
    </row>
    <row r="38" spans="11:14" ht="15.95" customHeight="1" x14ac:dyDescent="0.2">
      <c r="K38" s="53"/>
      <c r="L38" s="53"/>
      <c r="M38" s="53"/>
      <c r="N38" s="53"/>
    </row>
  </sheetData>
  <mergeCells count="2">
    <mergeCell ref="B5:E5"/>
    <mergeCell ref="F5:I5"/>
  </mergeCells>
  <hyperlinks>
    <hyperlink ref="B1" location="Sommaire!A1" display="Sommaire"/>
  </hyperlinks>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G17"/>
  <sheetViews>
    <sheetView showGridLines="0" zoomScale="70" zoomScaleNormal="70" workbookViewId="0"/>
  </sheetViews>
  <sheetFormatPr baseColWidth="10" defaultRowHeight="15.75" x14ac:dyDescent="0.25"/>
  <cols>
    <col min="1" max="1" width="5.5703125" style="2" customWidth="1"/>
    <col min="2" max="2" width="30.5703125" style="2" customWidth="1"/>
    <col min="3" max="3" width="35.140625" style="2" customWidth="1"/>
    <col min="4" max="6" width="15.7109375" style="2" customWidth="1"/>
    <col min="7" max="7" width="27.85546875" style="2" bestFit="1" customWidth="1"/>
    <col min="8" max="16384" width="11.42578125" style="2"/>
  </cols>
  <sheetData>
    <row r="1" spans="2:7" x14ac:dyDescent="0.25">
      <c r="B1" s="279" t="s">
        <v>185</v>
      </c>
    </row>
    <row r="2" spans="2:7" x14ac:dyDescent="0.25">
      <c r="B2" s="279"/>
    </row>
    <row r="3" spans="2:7" ht="20.100000000000001" customHeight="1" x14ac:dyDescent="0.25">
      <c r="B3" s="232" t="s">
        <v>5</v>
      </c>
      <c r="C3" s="232" t="s">
        <v>6</v>
      </c>
      <c r="D3" s="232" t="str">
        <f ca="1">"Année "&amp;Sommaire!$H$6</f>
        <v>Année 2016</v>
      </c>
      <c r="E3" s="232" t="str">
        <f ca="1">"Année "&amp;Sommaire!$H$6+1</f>
        <v>Année 2017</v>
      </c>
      <c r="F3" s="232" t="str">
        <f ca="1">"Année "&amp;Sommaire!$H$6+2</f>
        <v>Année 2018</v>
      </c>
      <c r="G3" s="232" t="s">
        <v>7</v>
      </c>
    </row>
    <row r="4" spans="2:7" ht="21.95" customHeight="1" x14ac:dyDescent="0.25">
      <c r="B4" s="483" t="s">
        <v>4</v>
      </c>
      <c r="C4" s="484"/>
      <c r="D4" s="484"/>
      <c r="E4" s="484"/>
      <c r="F4" s="484"/>
      <c r="G4" s="485"/>
    </row>
    <row r="5" spans="2:7" ht="32.1" customHeight="1" x14ac:dyDescent="0.25">
      <c r="B5" s="1" t="s">
        <v>8</v>
      </c>
      <c r="C5" s="1" t="s">
        <v>9</v>
      </c>
      <c r="D5" s="275" t="e">
        <f>'FR, BFR, TN'!G6/'FR, BFR, TN'!G18</f>
        <v>#DIV/0!</v>
      </c>
      <c r="E5" s="275" t="e">
        <f>'FR, BFR, TN'!H6/'FR, BFR, TN'!H18</f>
        <v>#DIV/0!</v>
      </c>
      <c r="F5" s="275" t="e">
        <f>'FR, BFR, TN'!I6/'FR, BFR, TN'!I18</f>
        <v>#DIV/0!</v>
      </c>
      <c r="G5" s="3" t="s">
        <v>10</v>
      </c>
    </row>
    <row r="6" spans="2:7" ht="32.1" customHeight="1" x14ac:dyDescent="0.25">
      <c r="B6" s="1" t="s">
        <v>11</v>
      </c>
      <c r="C6" s="1" t="s">
        <v>12</v>
      </c>
      <c r="D6" s="274" t="e">
        <f>'FR, BFR, TN'!G8/CAF!C12</f>
        <v>#DIV/0!</v>
      </c>
      <c r="E6" s="274" t="e">
        <f>'FR, BFR, TN'!H8/CAF!D12</f>
        <v>#DIV/0!</v>
      </c>
      <c r="F6" s="274" t="e">
        <f>'FR, BFR, TN'!I8/CAF!E12</f>
        <v>#DIV/0!</v>
      </c>
      <c r="G6" s="3" t="s">
        <v>13</v>
      </c>
    </row>
    <row r="7" spans="2:7" ht="32.1" customHeight="1" x14ac:dyDescent="0.25">
      <c r="B7" s="3" t="s">
        <v>14</v>
      </c>
      <c r="C7" s="3" t="s">
        <v>19</v>
      </c>
      <c r="D7" s="56" t="e">
        <f>('FR, BFR, TN'!L24/'Compte de résultat'!C6)*360</f>
        <v>#DIV/0!</v>
      </c>
      <c r="E7" s="56" t="e">
        <f>('FR, BFR, TN'!M24/'Compte de résultat'!D6)*360</f>
        <v>#DIV/0!</v>
      </c>
      <c r="F7" s="56" t="e">
        <f>('FR, BFR, TN'!N24/'Compte de résultat'!E6)*360</f>
        <v>#DIV/0!</v>
      </c>
      <c r="G7" s="3" t="s">
        <v>31</v>
      </c>
    </row>
    <row r="8" spans="2:7" ht="32.1" customHeight="1" x14ac:dyDescent="0.25">
      <c r="B8" s="3" t="s">
        <v>15</v>
      </c>
      <c r="C8" s="3" t="s">
        <v>16</v>
      </c>
      <c r="D8" s="57" t="e">
        <f ca="1">'FR, BFR, TN'!C22/'FR, BFR, TN'!G18</f>
        <v>#DIV/0!</v>
      </c>
      <c r="E8" s="57" t="e">
        <f ca="1">'FR, BFR, TN'!D22/'FR, BFR, TN'!H18</f>
        <v>#DIV/0!</v>
      </c>
      <c r="F8" s="57" t="e">
        <f ca="1">'FR, BFR, TN'!E22/'FR, BFR, TN'!I18</f>
        <v>#DIV/0!</v>
      </c>
      <c r="G8" s="3" t="s">
        <v>17</v>
      </c>
    </row>
    <row r="9" spans="2:7" ht="21.95" customHeight="1" x14ac:dyDescent="0.25">
      <c r="B9" s="483" t="s">
        <v>18</v>
      </c>
      <c r="C9" s="484"/>
      <c r="D9" s="484"/>
      <c r="E9" s="484"/>
      <c r="F9" s="484"/>
      <c r="G9" s="485"/>
    </row>
    <row r="10" spans="2:7" ht="32.1" customHeight="1" x14ac:dyDescent="0.25">
      <c r="B10" s="3" t="s">
        <v>20</v>
      </c>
      <c r="C10" s="3" t="s">
        <v>21</v>
      </c>
      <c r="D10" s="59"/>
      <c r="E10" s="58" t="e">
        <f>('Compte de résultat'!D6-'Compte de résultat'!C6)/'Compte de résultat'!C6</f>
        <v>#DIV/0!</v>
      </c>
      <c r="F10" s="58" t="e">
        <f>('Compte de résultat'!E6-'Compte de résultat'!D6)/'Compte de résultat'!D6</f>
        <v>#DIV/0!</v>
      </c>
      <c r="G10" s="3" t="s">
        <v>22</v>
      </c>
    </row>
    <row r="11" spans="2:7" ht="32.1" customHeight="1" x14ac:dyDescent="0.25">
      <c r="B11" s="3" t="s">
        <v>26</v>
      </c>
      <c r="C11" s="3" t="s">
        <v>27</v>
      </c>
      <c r="D11" s="58" t="e">
        <f>SIG!C9/SIG!C5</f>
        <v>#DIV/0!</v>
      </c>
      <c r="E11" s="58" t="e">
        <f>SIG!D9/SIG!D5</f>
        <v>#DIV/0!</v>
      </c>
      <c r="F11" s="58" t="e">
        <f>SIG!E9/SIG!E5</f>
        <v>#DIV/0!</v>
      </c>
      <c r="G11" s="3" t="s">
        <v>28</v>
      </c>
    </row>
    <row r="12" spans="2:7" ht="32.1" customHeight="1" x14ac:dyDescent="0.25">
      <c r="B12" s="3" t="s">
        <v>23</v>
      </c>
      <c r="C12" s="3" t="s">
        <v>24</v>
      </c>
      <c r="D12" s="59"/>
      <c r="E12" s="58" t="e">
        <f>(SIG!D18-SIG!C18)/SIG!C18</f>
        <v>#DIV/0!</v>
      </c>
      <c r="F12" s="58" t="e">
        <f>(SIG!E18-SIG!D18)/SIG!D18</f>
        <v>#DIV/0!</v>
      </c>
      <c r="G12" s="3" t="s">
        <v>25</v>
      </c>
    </row>
    <row r="13" spans="2:7" ht="32.1" customHeight="1" x14ac:dyDescent="0.25">
      <c r="B13" s="3" t="s">
        <v>29</v>
      </c>
      <c r="C13" s="3" t="s">
        <v>30</v>
      </c>
      <c r="D13" s="58" t="e">
        <f>SIG!C29/SIG!C22</f>
        <v>#DIV/0!</v>
      </c>
      <c r="E13" s="58" t="e">
        <f>SIG!D29/SIG!D22</f>
        <v>#DIV/0!</v>
      </c>
      <c r="F13" s="58" t="e">
        <f>SIG!E29/SIG!E22</f>
        <v>#DIV/0!</v>
      </c>
      <c r="G13" s="3" t="s">
        <v>32</v>
      </c>
    </row>
    <row r="14" spans="2:7" ht="47.25" x14ac:dyDescent="0.25">
      <c r="B14" s="3" t="s">
        <v>33</v>
      </c>
      <c r="C14" s="3" t="s">
        <v>34</v>
      </c>
      <c r="D14" s="56" t="e">
        <f>(Bilan!C16/SIG!C6)*360</f>
        <v>#DIV/0!</v>
      </c>
      <c r="E14" s="56" t="e">
        <f>(Bilan!D16/SIG!D6)*360</f>
        <v>#DIV/0!</v>
      </c>
      <c r="F14" s="56" t="e">
        <f>(Bilan!E16/SIG!E6)*360</f>
        <v>#DIV/0!</v>
      </c>
      <c r="G14" s="3" t="s">
        <v>35</v>
      </c>
    </row>
    <row r="15" spans="2:7" ht="21.95" customHeight="1" x14ac:dyDescent="0.25">
      <c r="B15" s="483" t="s">
        <v>36</v>
      </c>
      <c r="C15" s="484"/>
      <c r="D15" s="484"/>
      <c r="E15" s="484"/>
      <c r="F15" s="484"/>
      <c r="G15" s="485"/>
    </row>
    <row r="16" spans="2:7" ht="47.25" x14ac:dyDescent="0.25">
      <c r="B16" s="3" t="s">
        <v>37</v>
      </c>
      <c r="C16" s="3" t="s">
        <v>38</v>
      </c>
      <c r="D16" s="58" t="e">
        <f>Bilan!C28/Bilan!C30</f>
        <v>#DIV/0!</v>
      </c>
      <c r="E16" s="58" t="e">
        <f>Bilan!D28/Bilan!D30</f>
        <v>#DIV/0!</v>
      </c>
      <c r="F16" s="58" t="e">
        <f>Bilan!E28/Bilan!E30</f>
        <v>#DIV/0!</v>
      </c>
      <c r="G16" s="3" t="s">
        <v>39</v>
      </c>
    </row>
    <row r="17" spans="2:7" ht="32.1" customHeight="1" x14ac:dyDescent="0.25">
      <c r="B17" s="3" t="s">
        <v>40</v>
      </c>
      <c r="C17" s="3" t="s">
        <v>41</v>
      </c>
      <c r="D17" s="58" t="e">
        <f>'Compte de résultat'!C39/'Compte de résultat'!C6</f>
        <v>#DIV/0!</v>
      </c>
      <c r="E17" s="58" t="e">
        <f>'Compte de résultat'!D39/'Compte de résultat'!D6</f>
        <v>#DIV/0!</v>
      </c>
      <c r="F17" s="58" t="e">
        <f>'Compte de résultat'!E39/'Compte de résultat'!E6</f>
        <v>#DIV/0!</v>
      </c>
      <c r="G17" s="3" t="s">
        <v>42</v>
      </c>
    </row>
  </sheetData>
  <mergeCells count="3">
    <mergeCell ref="B4:G4"/>
    <mergeCell ref="B9:G9"/>
    <mergeCell ref="B15:G15"/>
  </mergeCells>
  <phoneticPr fontId="3" type="noConversion"/>
  <hyperlinks>
    <hyperlink ref="B1" location="Sommaire!A1" display="Sommaire"/>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3" tint="-0.249977111117893"/>
  </sheetPr>
  <dimension ref="A1:N23"/>
  <sheetViews>
    <sheetView showGridLines="0" zoomScale="80" zoomScaleNormal="80" workbookViewId="0"/>
  </sheetViews>
  <sheetFormatPr baseColWidth="10" defaultRowHeight="15.75" x14ac:dyDescent="0.25"/>
  <cols>
    <col min="1" max="1" width="26.5703125" style="2" customWidth="1"/>
    <col min="2" max="2" width="22.7109375" style="2" customWidth="1"/>
    <col min="3" max="3" width="30" style="2" customWidth="1"/>
    <col min="4" max="4" width="27.5703125" style="2" customWidth="1"/>
    <col min="5" max="5" width="29.7109375" style="2" customWidth="1"/>
    <col min="6" max="7" width="5.7109375" style="2" customWidth="1"/>
    <col min="8" max="8" width="23" style="2" bestFit="1" customWidth="1"/>
    <col min="9" max="9" width="22.7109375" style="2" customWidth="1"/>
    <col min="10" max="10" width="23.85546875" style="2" bestFit="1" customWidth="1"/>
    <col min="11" max="11" width="21.85546875" style="2" bestFit="1" customWidth="1"/>
    <col min="12" max="12" width="22.5703125" style="2" bestFit="1" customWidth="1"/>
    <col min="13" max="13" width="11.140625" style="2" bestFit="1" customWidth="1"/>
    <col min="14" max="14" width="15.7109375" style="2" bestFit="1" customWidth="1"/>
    <col min="15" max="16384" width="11.42578125" style="2"/>
  </cols>
  <sheetData>
    <row r="1" spans="1:14" x14ac:dyDescent="0.25">
      <c r="B1" s="339" t="s">
        <v>185</v>
      </c>
    </row>
    <row r="3" spans="1:14" x14ac:dyDescent="0.25">
      <c r="A3" s="403" t="s">
        <v>273</v>
      </c>
      <c r="B3" s="403"/>
      <c r="C3" s="403"/>
      <c r="D3" s="403"/>
      <c r="E3" s="403"/>
      <c r="H3" s="403" t="s">
        <v>509</v>
      </c>
      <c r="I3" s="403"/>
      <c r="J3" s="403"/>
      <c r="K3" s="403"/>
      <c r="L3" s="403"/>
      <c r="M3" s="403"/>
      <c r="N3" s="403"/>
    </row>
    <row r="5" spans="1:14" x14ac:dyDescent="0.25">
      <c r="A5" s="4" t="s">
        <v>463</v>
      </c>
      <c r="B5" s="391"/>
      <c r="D5" s="4" t="s">
        <v>466</v>
      </c>
      <c r="E5" s="392"/>
      <c r="H5" s="4" t="s">
        <v>463</v>
      </c>
      <c r="I5" s="391" t="s">
        <v>470</v>
      </c>
    </row>
    <row r="6" spans="1:14" x14ac:dyDescent="0.25">
      <c r="A6" s="4" t="s">
        <v>464</v>
      </c>
      <c r="B6" s="393"/>
      <c r="D6" s="4" t="s">
        <v>271</v>
      </c>
      <c r="E6" s="391"/>
      <c r="H6" s="4" t="s">
        <v>467</v>
      </c>
      <c r="I6" s="392"/>
      <c r="K6" s="4" t="s">
        <v>458</v>
      </c>
      <c r="L6" s="391"/>
    </row>
    <row r="7" spans="1:14" x14ac:dyDescent="0.25">
      <c r="A7" s="4" t="s">
        <v>269</v>
      </c>
      <c r="B7" s="393"/>
      <c r="D7" s="4" t="s">
        <v>467</v>
      </c>
      <c r="E7" s="392">
        <f>E5-E6</f>
        <v>0</v>
      </c>
      <c r="H7" s="4" t="s">
        <v>471</v>
      </c>
      <c r="I7" s="391"/>
      <c r="K7" s="4" t="s">
        <v>174</v>
      </c>
      <c r="L7" s="391"/>
    </row>
    <row r="8" spans="1:14" x14ac:dyDescent="0.25">
      <c r="A8" s="4" t="s">
        <v>465</v>
      </c>
      <c r="B8" s="393"/>
      <c r="D8" s="4" t="s">
        <v>468</v>
      </c>
      <c r="E8" s="391"/>
      <c r="H8" s="4" t="s">
        <v>472</v>
      </c>
      <c r="I8" s="391" t="str">
        <f>IF(I7=0,"",IF(I7&lt;5,1.25,IF(I7&gt;6,2.25,1.75)))</f>
        <v/>
      </c>
      <c r="K8" s="4" t="s">
        <v>473</v>
      </c>
      <c r="L8" s="394" t="e">
        <f>(100/I7)*I8/100</f>
        <v>#DIV/0!</v>
      </c>
    </row>
    <row r="9" spans="1:14" x14ac:dyDescent="0.25">
      <c r="A9" s="395" t="s">
        <v>286</v>
      </c>
      <c r="B9" s="396" t="e">
        <f>E9*E5</f>
        <v>#DIV/0!</v>
      </c>
      <c r="D9" s="4" t="s">
        <v>189</v>
      </c>
      <c r="E9" s="397" t="e">
        <f>1/E8</f>
        <v>#DIV/0!</v>
      </c>
    </row>
    <row r="11" spans="1:14" x14ac:dyDescent="0.25">
      <c r="A11" s="398" t="s">
        <v>458</v>
      </c>
      <c r="B11" s="398" t="s">
        <v>459</v>
      </c>
      <c r="C11" s="398" t="s">
        <v>460</v>
      </c>
      <c r="D11" s="398" t="s">
        <v>461</v>
      </c>
      <c r="E11" s="398" t="s">
        <v>462</v>
      </c>
      <c r="H11" s="398" t="s">
        <v>474</v>
      </c>
      <c r="I11" s="398" t="s">
        <v>458</v>
      </c>
      <c r="J11" s="398" t="s">
        <v>475</v>
      </c>
      <c r="K11" s="398" t="s">
        <v>286</v>
      </c>
      <c r="L11" s="398" t="s">
        <v>476</v>
      </c>
      <c r="M11" s="398" t="s">
        <v>477</v>
      </c>
      <c r="N11" s="398" t="s">
        <v>469</v>
      </c>
    </row>
    <row r="12" spans="1:14" x14ac:dyDescent="0.25">
      <c r="A12" s="399">
        <f>YEAR(B7)</f>
        <v>1900</v>
      </c>
      <c r="B12" s="400">
        <f>$E$7</f>
        <v>0</v>
      </c>
      <c r="C12" s="400" t="e">
        <f>B12*(DAYS360($B$7,$B$8)/360)*$E$9</f>
        <v>#DIV/0!</v>
      </c>
      <c r="D12" s="400" t="e">
        <f>IF(E12&gt;0,C12,"")</f>
        <v>#DIV/0!</v>
      </c>
      <c r="E12" s="400" t="e">
        <f>B12-C12</f>
        <v>#DIV/0!</v>
      </c>
      <c r="H12" s="399">
        <v>1</v>
      </c>
      <c r="I12" s="401">
        <f>L6</f>
        <v>0</v>
      </c>
      <c r="J12" s="400" t="str">
        <f>IF(ISBLANK(L7),"",I6)</f>
        <v/>
      </c>
      <c r="K12" s="400" t="str">
        <f>IF(ISBLANK(I7),"",J12*L8*L7/12)</f>
        <v/>
      </c>
      <c r="L12" s="400" t="str">
        <f>K12</f>
        <v/>
      </c>
      <c r="M12" s="400" t="str">
        <f>IF(ISBLANK(I7),"",J12-K12)</f>
        <v/>
      </c>
      <c r="N12" s="402" t="str">
        <f>IF(ISBLANK(I7),"",100/I7/100)</f>
        <v/>
      </c>
    </row>
    <row r="13" spans="1:14" x14ac:dyDescent="0.25">
      <c r="A13" s="399" t="e">
        <f>IF(E12&gt;0,A12+1,"")</f>
        <v>#DIV/0!</v>
      </c>
      <c r="B13" s="400" t="e">
        <f>IF(E12&gt;0,B12,"")</f>
        <v>#DIV/0!</v>
      </c>
      <c r="C13" s="400" t="e">
        <f t="shared" ref="C13:C22" si="0">IF(E12&lt;$B$9,E12,$B$9)</f>
        <v>#DIV/0!</v>
      </c>
      <c r="D13" s="400" t="e">
        <f>IF(E12&gt;0,D12+C13,"")</f>
        <v>#DIV/0!</v>
      </c>
      <c r="E13" s="400" t="e">
        <f>IF(E12&gt;0,E12-C13,0)</f>
        <v>#DIV/0!</v>
      </c>
      <c r="H13" s="399" t="str">
        <f>IF(ROW()-$I$7&gt;=12,"",H12+1)</f>
        <v/>
      </c>
      <c r="I13" s="401" t="str">
        <f>IF(ROW()-$I$7&gt;=12,"",I12+1)</f>
        <v/>
      </c>
      <c r="J13" s="400" t="str">
        <f>IF(ROW()-$I$7&gt;=12,"",M12)</f>
        <v/>
      </c>
      <c r="K13" s="400" t="str">
        <f>IF(ROW()-$I$7&gt;=12,"",IF(N13&lt;$L$8,J13*$L$8,J13*N13))</f>
        <v/>
      </c>
      <c r="L13" s="400" t="str">
        <f>IF(ROW()-$I$7&gt;=12,"",L12+K13)</f>
        <v/>
      </c>
      <c r="M13" s="400" t="str">
        <f>IF(ROW()-$I$7&gt;=12,"",M12-K13)</f>
        <v/>
      </c>
      <c r="N13" s="402" t="str">
        <f>IF(ROW()-$I$7&gt;=12,"",100/($I$7-H12)/100)</f>
        <v/>
      </c>
    </row>
    <row r="14" spans="1:14" x14ac:dyDescent="0.25">
      <c r="A14" s="399" t="e">
        <f t="shared" ref="A14:A22" si="1">IF(E13&gt;0,A13+1,"")</f>
        <v>#DIV/0!</v>
      </c>
      <c r="B14" s="400" t="e">
        <f t="shared" ref="B14:B21" si="2">IF(E13&gt;0,B13,"")</f>
        <v>#DIV/0!</v>
      </c>
      <c r="C14" s="400" t="e">
        <f t="shared" si="0"/>
        <v>#DIV/0!</v>
      </c>
      <c r="D14" s="400" t="e">
        <f t="shared" ref="D14:D22" si="3">IF(E13&gt;0,D13+C14,"")</f>
        <v>#DIV/0!</v>
      </c>
      <c r="E14" s="400" t="e">
        <f t="shared" ref="E14:E22" si="4">IF(E13&gt;0,E13-C14,0)</f>
        <v>#DIV/0!</v>
      </c>
      <c r="H14" s="399" t="str">
        <f t="shared" ref="H14:H22" si="5">IF(ROW()-$I$7&gt;=12,"",H13+1)</f>
        <v/>
      </c>
      <c r="I14" s="401" t="str">
        <f t="shared" ref="I14:I22" si="6">IF(ROW()-$I$7&gt;=12,"",I13+1)</f>
        <v/>
      </c>
      <c r="J14" s="400" t="str">
        <f t="shared" ref="J14:J22" si="7">IF(ROW()-$I$7&gt;=12,"",M13)</f>
        <v/>
      </c>
      <c r="K14" s="400" t="str">
        <f t="shared" ref="K14:K22" si="8">IF(ROW()-$I$7&gt;=12,"",IF(N14&lt;$L$8,J14*$L$8,J14*N14))</f>
        <v/>
      </c>
      <c r="L14" s="400" t="str">
        <f t="shared" ref="L14:L22" si="9">IF(ROW()-$I$7&gt;=12,"",L13+K14)</f>
        <v/>
      </c>
      <c r="M14" s="400" t="str">
        <f t="shared" ref="M14:M22" si="10">IF(ROW()-$I$7&gt;=12,"",M13-K14)</f>
        <v/>
      </c>
      <c r="N14" s="402" t="str">
        <f t="shared" ref="N14:N22" si="11">IF(ROW()-$I$7&gt;=12,"",100/($I$7-H13)/100)</f>
        <v/>
      </c>
    </row>
    <row r="15" spans="1:14" x14ac:dyDescent="0.25">
      <c r="A15" s="399" t="e">
        <f t="shared" si="1"/>
        <v>#DIV/0!</v>
      </c>
      <c r="B15" s="400" t="e">
        <f t="shared" si="2"/>
        <v>#DIV/0!</v>
      </c>
      <c r="C15" s="400" t="e">
        <f t="shared" si="0"/>
        <v>#DIV/0!</v>
      </c>
      <c r="D15" s="400" t="e">
        <f t="shared" si="3"/>
        <v>#DIV/0!</v>
      </c>
      <c r="E15" s="400" t="e">
        <f t="shared" si="4"/>
        <v>#DIV/0!</v>
      </c>
      <c r="H15" s="399" t="str">
        <f t="shared" si="5"/>
        <v/>
      </c>
      <c r="I15" s="401" t="str">
        <f t="shared" si="6"/>
        <v/>
      </c>
      <c r="J15" s="400" t="str">
        <f t="shared" si="7"/>
        <v/>
      </c>
      <c r="K15" s="400" t="str">
        <f t="shared" si="8"/>
        <v/>
      </c>
      <c r="L15" s="400" t="str">
        <f t="shared" si="9"/>
        <v/>
      </c>
      <c r="M15" s="400" t="str">
        <f t="shared" si="10"/>
        <v/>
      </c>
      <c r="N15" s="402" t="str">
        <f t="shared" si="11"/>
        <v/>
      </c>
    </row>
    <row r="16" spans="1:14" x14ac:dyDescent="0.25">
      <c r="A16" s="399" t="e">
        <f t="shared" si="1"/>
        <v>#DIV/0!</v>
      </c>
      <c r="B16" s="400" t="e">
        <f t="shared" si="2"/>
        <v>#DIV/0!</v>
      </c>
      <c r="C16" s="400" t="e">
        <f t="shared" si="0"/>
        <v>#DIV/0!</v>
      </c>
      <c r="D16" s="400" t="e">
        <f t="shared" si="3"/>
        <v>#DIV/0!</v>
      </c>
      <c r="E16" s="400" t="e">
        <f t="shared" si="4"/>
        <v>#DIV/0!</v>
      </c>
      <c r="H16" s="399" t="str">
        <f t="shared" si="5"/>
        <v/>
      </c>
      <c r="I16" s="401" t="str">
        <f t="shared" si="6"/>
        <v/>
      </c>
      <c r="J16" s="400" t="str">
        <f t="shared" si="7"/>
        <v/>
      </c>
      <c r="K16" s="400" t="str">
        <f t="shared" si="8"/>
        <v/>
      </c>
      <c r="L16" s="400" t="str">
        <f t="shared" si="9"/>
        <v/>
      </c>
      <c r="M16" s="400" t="str">
        <f t="shared" si="10"/>
        <v/>
      </c>
      <c r="N16" s="402" t="str">
        <f t="shared" si="11"/>
        <v/>
      </c>
    </row>
    <row r="17" spans="1:14" x14ac:dyDescent="0.25">
      <c r="A17" s="399" t="e">
        <f t="shared" si="1"/>
        <v>#DIV/0!</v>
      </c>
      <c r="B17" s="400" t="e">
        <f t="shared" si="2"/>
        <v>#DIV/0!</v>
      </c>
      <c r="C17" s="400" t="e">
        <f t="shared" si="0"/>
        <v>#DIV/0!</v>
      </c>
      <c r="D17" s="400" t="e">
        <f t="shared" si="3"/>
        <v>#DIV/0!</v>
      </c>
      <c r="E17" s="400" t="e">
        <f t="shared" si="4"/>
        <v>#DIV/0!</v>
      </c>
      <c r="H17" s="399" t="str">
        <f t="shared" si="5"/>
        <v/>
      </c>
      <c r="I17" s="401" t="str">
        <f t="shared" si="6"/>
        <v/>
      </c>
      <c r="J17" s="400" t="str">
        <f t="shared" si="7"/>
        <v/>
      </c>
      <c r="K17" s="400" t="str">
        <f t="shared" si="8"/>
        <v/>
      </c>
      <c r="L17" s="400" t="str">
        <f t="shared" si="9"/>
        <v/>
      </c>
      <c r="M17" s="400" t="str">
        <f t="shared" si="10"/>
        <v/>
      </c>
      <c r="N17" s="402" t="str">
        <f t="shared" si="11"/>
        <v/>
      </c>
    </row>
    <row r="18" spans="1:14" x14ac:dyDescent="0.25">
      <c r="A18" s="399" t="e">
        <f t="shared" si="1"/>
        <v>#DIV/0!</v>
      </c>
      <c r="B18" s="400" t="e">
        <f t="shared" si="2"/>
        <v>#DIV/0!</v>
      </c>
      <c r="C18" s="400" t="e">
        <f t="shared" si="0"/>
        <v>#DIV/0!</v>
      </c>
      <c r="D18" s="400" t="e">
        <f t="shared" si="3"/>
        <v>#DIV/0!</v>
      </c>
      <c r="E18" s="400" t="e">
        <f t="shared" si="4"/>
        <v>#DIV/0!</v>
      </c>
      <c r="H18" s="399" t="str">
        <f t="shared" si="5"/>
        <v/>
      </c>
      <c r="I18" s="401" t="str">
        <f t="shared" si="6"/>
        <v/>
      </c>
      <c r="J18" s="400" t="str">
        <f t="shared" si="7"/>
        <v/>
      </c>
      <c r="K18" s="400" t="str">
        <f t="shared" si="8"/>
        <v/>
      </c>
      <c r="L18" s="400" t="str">
        <f t="shared" si="9"/>
        <v/>
      </c>
      <c r="M18" s="400" t="str">
        <f t="shared" si="10"/>
        <v/>
      </c>
      <c r="N18" s="402" t="str">
        <f t="shared" si="11"/>
        <v/>
      </c>
    </row>
    <row r="19" spans="1:14" x14ac:dyDescent="0.25">
      <c r="A19" s="399" t="e">
        <f t="shared" si="1"/>
        <v>#DIV/0!</v>
      </c>
      <c r="B19" s="400" t="e">
        <f t="shared" si="2"/>
        <v>#DIV/0!</v>
      </c>
      <c r="C19" s="400" t="e">
        <f t="shared" si="0"/>
        <v>#DIV/0!</v>
      </c>
      <c r="D19" s="400" t="e">
        <f t="shared" si="3"/>
        <v>#DIV/0!</v>
      </c>
      <c r="E19" s="400" t="e">
        <f t="shared" si="4"/>
        <v>#DIV/0!</v>
      </c>
      <c r="H19" s="399" t="str">
        <f t="shared" si="5"/>
        <v/>
      </c>
      <c r="I19" s="401" t="str">
        <f t="shared" si="6"/>
        <v/>
      </c>
      <c r="J19" s="400" t="str">
        <f t="shared" si="7"/>
        <v/>
      </c>
      <c r="K19" s="400" t="str">
        <f t="shared" si="8"/>
        <v/>
      </c>
      <c r="L19" s="400" t="str">
        <f t="shared" si="9"/>
        <v/>
      </c>
      <c r="M19" s="400" t="str">
        <f t="shared" si="10"/>
        <v/>
      </c>
      <c r="N19" s="402" t="str">
        <f t="shared" si="11"/>
        <v/>
      </c>
    </row>
    <row r="20" spans="1:14" x14ac:dyDescent="0.25">
      <c r="A20" s="399" t="e">
        <f t="shared" si="1"/>
        <v>#DIV/0!</v>
      </c>
      <c r="B20" s="400" t="e">
        <f t="shared" si="2"/>
        <v>#DIV/0!</v>
      </c>
      <c r="C20" s="400" t="e">
        <f t="shared" si="0"/>
        <v>#DIV/0!</v>
      </c>
      <c r="D20" s="400" t="e">
        <f t="shared" si="3"/>
        <v>#DIV/0!</v>
      </c>
      <c r="E20" s="400" t="e">
        <f t="shared" si="4"/>
        <v>#DIV/0!</v>
      </c>
      <c r="H20" s="399" t="str">
        <f t="shared" si="5"/>
        <v/>
      </c>
      <c r="I20" s="401" t="str">
        <f t="shared" si="6"/>
        <v/>
      </c>
      <c r="J20" s="400" t="str">
        <f t="shared" si="7"/>
        <v/>
      </c>
      <c r="K20" s="400" t="str">
        <f t="shared" si="8"/>
        <v/>
      </c>
      <c r="L20" s="400" t="str">
        <f t="shared" si="9"/>
        <v/>
      </c>
      <c r="M20" s="400" t="str">
        <f t="shared" si="10"/>
        <v/>
      </c>
      <c r="N20" s="402" t="str">
        <f t="shared" si="11"/>
        <v/>
      </c>
    </row>
    <row r="21" spans="1:14" x14ac:dyDescent="0.25">
      <c r="A21" s="399" t="e">
        <f t="shared" si="1"/>
        <v>#DIV/0!</v>
      </c>
      <c r="B21" s="400" t="e">
        <f t="shared" si="2"/>
        <v>#DIV/0!</v>
      </c>
      <c r="C21" s="400" t="e">
        <f t="shared" si="0"/>
        <v>#DIV/0!</v>
      </c>
      <c r="D21" s="400" t="e">
        <f t="shared" si="3"/>
        <v>#DIV/0!</v>
      </c>
      <c r="E21" s="400" t="e">
        <f t="shared" si="4"/>
        <v>#DIV/0!</v>
      </c>
      <c r="H21" s="399" t="str">
        <f t="shared" si="5"/>
        <v/>
      </c>
      <c r="I21" s="401" t="str">
        <f t="shared" si="6"/>
        <v/>
      </c>
      <c r="J21" s="400" t="str">
        <f t="shared" si="7"/>
        <v/>
      </c>
      <c r="K21" s="400" t="str">
        <f t="shared" si="8"/>
        <v/>
      </c>
      <c r="L21" s="400" t="str">
        <f t="shared" si="9"/>
        <v/>
      </c>
      <c r="M21" s="400" t="str">
        <f t="shared" si="10"/>
        <v/>
      </c>
      <c r="N21" s="402" t="str">
        <f t="shared" si="11"/>
        <v/>
      </c>
    </row>
    <row r="22" spans="1:14" x14ac:dyDescent="0.25">
      <c r="A22" s="399" t="e">
        <f t="shared" si="1"/>
        <v>#DIV/0!</v>
      </c>
      <c r="B22" s="400"/>
      <c r="C22" s="400" t="e">
        <f t="shared" si="0"/>
        <v>#DIV/0!</v>
      </c>
      <c r="D22" s="400" t="e">
        <f t="shared" si="3"/>
        <v>#DIV/0!</v>
      </c>
      <c r="E22" s="400" t="e">
        <f t="shared" si="4"/>
        <v>#DIV/0!</v>
      </c>
      <c r="H22" s="399" t="str">
        <f t="shared" si="5"/>
        <v/>
      </c>
      <c r="I22" s="401" t="str">
        <f t="shared" si="6"/>
        <v/>
      </c>
      <c r="J22" s="400" t="str">
        <f t="shared" si="7"/>
        <v/>
      </c>
      <c r="K22" s="400" t="str">
        <f t="shared" si="8"/>
        <v/>
      </c>
      <c r="L22" s="400" t="str">
        <f t="shared" si="9"/>
        <v/>
      </c>
      <c r="M22" s="400" t="str">
        <f t="shared" si="10"/>
        <v/>
      </c>
      <c r="N22" s="402" t="str">
        <f t="shared" si="11"/>
        <v/>
      </c>
    </row>
    <row r="23" spans="1:14" x14ac:dyDescent="0.25">
      <c r="A23" s="4" t="s">
        <v>178</v>
      </c>
      <c r="B23" s="391"/>
      <c r="C23" s="400" t="e">
        <f>SUM(C12:C22)</f>
        <v>#DIV/0!</v>
      </c>
      <c r="D23" s="391"/>
      <c r="E23" s="391"/>
      <c r="H23" s="4" t="s">
        <v>178</v>
      </c>
      <c r="K23" s="400">
        <f>SUM(K12:K22)</f>
        <v>0</v>
      </c>
    </row>
  </sheetData>
  <hyperlinks>
    <hyperlink ref="B1" location="Sommaire!A1" display="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249977111117893"/>
    <pageSetUpPr fitToPage="1"/>
  </sheetPr>
  <dimension ref="A1:AA501"/>
  <sheetViews>
    <sheetView showGridLines="0" zoomScale="85" zoomScaleNormal="85" workbookViewId="0">
      <selection activeCell="E12" sqref="E12"/>
    </sheetView>
  </sheetViews>
  <sheetFormatPr baseColWidth="10" defaultRowHeight="15" x14ac:dyDescent="0.25"/>
  <cols>
    <col min="1" max="1" width="35.28515625" style="405" customWidth="1"/>
    <col min="2" max="2" width="11.7109375" style="404" bestFit="1" customWidth="1"/>
    <col min="3" max="3" width="15.7109375" style="406" customWidth="1"/>
    <col min="4" max="4" width="15.7109375" style="404" customWidth="1"/>
    <col min="5" max="5" width="25.7109375" style="404" bestFit="1" customWidth="1"/>
    <col min="6" max="10" width="15.7109375" style="404" customWidth="1"/>
    <col min="11" max="11" width="11.42578125" style="405"/>
    <col min="12" max="12" width="11.42578125" style="405" customWidth="1"/>
    <col min="13" max="14" width="11.42578125" style="405"/>
    <col min="15" max="16" width="0" style="405" hidden="1" customWidth="1"/>
    <col min="17" max="26" width="11.42578125" style="405"/>
    <col min="27" max="27" width="11.42578125" style="405" customWidth="1"/>
    <col min="28" max="256" width="11.42578125" style="405"/>
    <col min="257" max="257" width="35.28515625" style="405" customWidth="1"/>
    <col min="258" max="258" width="11.7109375" style="405" bestFit="1" customWidth="1"/>
    <col min="259" max="260" width="15.7109375" style="405" customWidth="1"/>
    <col min="261" max="261" width="25.7109375" style="405" bestFit="1" customWidth="1"/>
    <col min="262" max="266" width="15.7109375" style="405" customWidth="1"/>
    <col min="267" max="267" width="11.42578125" style="405"/>
    <col min="268" max="268" width="11.42578125" style="405" customWidth="1"/>
    <col min="269" max="270" width="11.42578125" style="405"/>
    <col min="271" max="272" width="0" style="405" hidden="1" customWidth="1"/>
    <col min="273" max="282" width="11.42578125" style="405"/>
    <col min="283" max="283" width="11.42578125" style="405" customWidth="1"/>
    <col min="284" max="512" width="11.42578125" style="405"/>
    <col min="513" max="513" width="35.28515625" style="405" customWidth="1"/>
    <col min="514" max="514" width="11.7109375" style="405" bestFit="1" customWidth="1"/>
    <col min="515" max="516" width="15.7109375" style="405" customWidth="1"/>
    <col min="517" max="517" width="25.7109375" style="405" bestFit="1" customWidth="1"/>
    <col min="518" max="522" width="15.7109375" style="405" customWidth="1"/>
    <col min="523" max="523" width="11.42578125" style="405"/>
    <col min="524" max="524" width="11.42578125" style="405" customWidth="1"/>
    <col min="525" max="526" width="11.42578125" style="405"/>
    <col min="527" max="528" width="0" style="405" hidden="1" customWidth="1"/>
    <col min="529" max="538" width="11.42578125" style="405"/>
    <col min="539" max="539" width="11.42578125" style="405" customWidth="1"/>
    <col min="540" max="768" width="11.42578125" style="405"/>
    <col min="769" max="769" width="35.28515625" style="405" customWidth="1"/>
    <col min="770" max="770" width="11.7109375" style="405" bestFit="1" customWidth="1"/>
    <col min="771" max="772" width="15.7109375" style="405" customWidth="1"/>
    <col min="773" max="773" width="25.7109375" style="405" bestFit="1" customWidth="1"/>
    <col min="774" max="778" width="15.7109375" style="405" customWidth="1"/>
    <col min="779" max="779" width="11.42578125" style="405"/>
    <col min="780" max="780" width="11.42578125" style="405" customWidth="1"/>
    <col min="781" max="782" width="11.42578125" style="405"/>
    <col min="783" max="784" width="0" style="405" hidden="1" customWidth="1"/>
    <col min="785" max="794" width="11.42578125" style="405"/>
    <col min="795" max="795" width="11.42578125" style="405" customWidth="1"/>
    <col min="796" max="1024" width="11.42578125" style="405"/>
    <col min="1025" max="1025" width="35.28515625" style="405" customWidth="1"/>
    <col min="1026" max="1026" width="11.7109375" style="405" bestFit="1" customWidth="1"/>
    <col min="1027" max="1028" width="15.7109375" style="405" customWidth="1"/>
    <col min="1029" max="1029" width="25.7109375" style="405" bestFit="1" customWidth="1"/>
    <col min="1030" max="1034" width="15.7109375" style="405" customWidth="1"/>
    <col min="1035" max="1035" width="11.42578125" style="405"/>
    <col min="1036" max="1036" width="11.42578125" style="405" customWidth="1"/>
    <col min="1037" max="1038" width="11.42578125" style="405"/>
    <col min="1039" max="1040" width="0" style="405" hidden="1" customWidth="1"/>
    <col min="1041" max="1050" width="11.42578125" style="405"/>
    <col min="1051" max="1051" width="11.42578125" style="405" customWidth="1"/>
    <col min="1052" max="1280" width="11.42578125" style="405"/>
    <col min="1281" max="1281" width="35.28515625" style="405" customWidth="1"/>
    <col min="1282" max="1282" width="11.7109375" style="405" bestFit="1" customWidth="1"/>
    <col min="1283" max="1284" width="15.7109375" style="405" customWidth="1"/>
    <col min="1285" max="1285" width="25.7109375" style="405" bestFit="1" customWidth="1"/>
    <col min="1286" max="1290" width="15.7109375" style="405" customWidth="1"/>
    <col min="1291" max="1291" width="11.42578125" style="405"/>
    <col min="1292" max="1292" width="11.42578125" style="405" customWidth="1"/>
    <col min="1293" max="1294" width="11.42578125" style="405"/>
    <col min="1295" max="1296" width="0" style="405" hidden="1" customWidth="1"/>
    <col min="1297" max="1306" width="11.42578125" style="405"/>
    <col min="1307" max="1307" width="11.42578125" style="405" customWidth="1"/>
    <col min="1308" max="1536" width="11.42578125" style="405"/>
    <col min="1537" max="1537" width="35.28515625" style="405" customWidth="1"/>
    <col min="1538" max="1538" width="11.7109375" style="405" bestFit="1" customWidth="1"/>
    <col min="1539" max="1540" width="15.7109375" style="405" customWidth="1"/>
    <col min="1541" max="1541" width="25.7109375" style="405" bestFit="1" customWidth="1"/>
    <col min="1542" max="1546" width="15.7109375" style="405" customWidth="1"/>
    <col min="1547" max="1547" width="11.42578125" style="405"/>
    <col min="1548" max="1548" width="11.42578125" style="405" customWidth="1"/>
    <col min="1549" max="1550" width="11.42578125" style="405"/>
    <col min="1551" max="1552" width="0" style="405" hidden="1" customWidth="1"/>
    <col min="1553" max="1562" width="11.42578125" style="405"/>
    <col min="1563" max="1563" width="11.42578125" style="405" customWidth="1"/>
    <col min="1564" max="1792" width="11.42578125" style="405"/>
    <col min="1793" max="1793" width="35.28515625" style="405" customWidth="1"/>
    <col min="1794" max="1794" width="11.7109375" style="405" bestFit="1" customWidth="1"/>
    <col min="1795" max="1796" width="15.7109375" style="405" customWidth="1"/>
    <col min="1797" max="1797" width="25.7109375" style="405" bestFit="1" customWidth="1"/>
    <col min="1798" max="1802" width="15.7109375" style="405" customWidth="1"/>
    <col min="1803" max="1803" width="11.42578125" style="405"/>
    <col min="1804" max="1804" width="11.42578125" style="405" customWidth="1"/>
    <col min="1805" max="1806" width="11.42578125" style="405"/>
    <col min="1807" max="1808" width="0" style="405" hidden="1" customWidth="1"/>
    <col min="1809" max="1818" width="11.42578125" style="405"/>
    <col min="1819" max="1819" width="11.42578125" style="405" customWidth="1"/>
    <col min="1820" max="2048" width="11.42578125" style="405"/>
    <col min="2049" max="2049" width="35.28515625" style="405" customWidth="1"/>
    <col min="2050" max="2050" width="11.7109375" style="405" bestFit="1" customWidth="1"/>
    <col min="2051" max="2052" width="15.7109375" style="405" customWidth="1"/>
    <col min="2053" max="2053" width="25.7109375" style="405" bestFit="1" customWidth="1"/>
    <col min="2054" max="2058" width="15.7109375" style="405" customWidth="1"/>
    <col min="2059" max="2059" width="11.42578125" style="405"/>
    <col min="2060" max="2060" width="11.42578125" style="405" customWidth="1"/>
    <col min="2061" max="2062" width="11.42578125" style="405"/>
    <col min="2063" max="2064" width="0" style="405" hidden="1" customWidth="1"/>
    <col min="2065" max="2074" width="11.42578125" style="405"/>
    <col min="2075" max="2075" width="11.42578125" style="405" customWidth="1"/>
    <col min="2076" max="2304" width="11.42578125" style="405"/>
    <col min="2305" max="2305" width="35.28515625" style="405" customWidth="1"/>
    <col min="2306" max="2306" width="11.7109375" style="405" bestFit="1" customWidth="1"/>
    <col min="2307" max="2308" width="15.7109375" style="405" customWidth="1"/>
    <col min="2309" max="2309" width="25.7109375" style="405" bestFit="1" customWidth="1"/>
    <col min="2310" max="2314" width="15.7109375" style="405" customWidth="1"/>
    <col min="2315" max="2315" width="11.42578125" style="405"/>
    <col min="2316" max="2316" width="11.42578125" style="405" customWidth="1"/>
    <col min="2317" max="2318" width="11.42578125" style="405"/>
    <col min="2319" max="2320" width="0" style="405" hidden="1" customWidth="1"/>
    <col min="2321" max="2330" width="11.42578125" style="405"/>
    <col min="2331" max="2331" width="11.42578125" style="405" customWidth="1"/>
    <col min="2332" max="2560" width="11.42578125" style="405"/>
    <col min="2561" max="2561" width="35.28515625" style="405" customWidth="1"/>
    <col min="2562" max="2562" width="11.7109375" style="405" bestFit="1" customWidth="1"/>
    <col min="2563" max="2564" width="15.7109375" style="405" customWidth="1"/>
    <col min="2565" max="2565" width="25.7109375" style="405" bestFit="1" customWidth="1"/>
    <col min="2566" max="2570" width="15.7109375" style="405" customWidth="1"/>
    <col min="2571" max="2571" width="11.42578125" style="405"/>
    <col min="2572" max="2572" width="11.42578125" style="405" customWidth="1"/>
    <col min="2573" max="2574" width="11.42578125" style="405"/>
    <col min="2575" max="2576" width="0" style="405" hidden="1" customWidth="1"/>
    <col min="2577" max="2586" width="11.42578125" style="405"/>
    <col min="2587" max="2587" width="11.42578125" style="405" customWidth="1"/>
    <col min="2588" max="2816" width="11.42578125" style="405"/>
    <col min="2817" max="2817" width="35.28515625" style="405" customWidth="1"/>
    <col min="2818" max="2818" width="11.7109375" style="405" bestFit="1" customWidth="1"/>
    <col min="2819" max="2820" width="15.7109375" style="405" customWidth="1"/>
    <col min="2821" max="2821" width="25.7109375" style="405" bestFit="1" customWidth="1"/>
    <col min="2822" max="2826" width="15.7109375" style="405" customWidth="1"/>
    <col min="2827" max="2827" width="11.42578125" style="405"/>
    <col min="2828" max="2828" width="11.42578125" style="405" customWidth="1"/>
    <col min="2829" max="2830" width="11.42578125" style="405"/>
    <col min="2831" max="2832" width="0" style="405" hidden="1" customWidth="1"/>
    <col min="2833" max="2842" width="11.42578125" style="405"/>
    <col min="2843" max="2843" width="11.42578125" style="405" customWidth="1"/>
    <col min="2844" max="3072" width="11.42578125" style="405"/>
    <col min="3073" max="3073" width="35.28515625" style="405" customWidth="1"/>
    <col min="3074" max="3074" width="11.7109375" style="405" bestFit="1" customWidth="1"/>
    <col min="3075" max="3076" width="15.7109375" style="405" customWidth="1"/>
    <col min="3077" max="3077" width="25.7109375" style="405" bestFit="1" customWidth="1"/>
    <col min="3078" max="3082" width="15.7109375" style="405" customWidth="1"/>
    <col min="3083" max="3083" width="11.42578125" style="405"/>
    <col min="3084" max="3084" width="11.42578125" style="405" customWidth="1"/>
    <col min="3085" max="3086" width="11.42578125" style="405"/>
    <col min="3087" max="3088" width="0" style="405" hidden="1" customWidth="1"/>
    <col min="3089" max="3098" width="11.42578125" style="405"/>
    <col min="3099" max="3099" width="11.42578125" style="405" customWidth="1"/>
    <col min="3100" max="3328" width="11.42578125" style="405"/>
    <col min="3329" max="3329" width="35.28515625" style="405" customWidth="1"/>
    <col min="3330" max="3330" width="11.7109375" style="405" bestFit="1" customWidth="1"/>
    <col min="3331" max="3332" width="15.7109375" style="405" customWidth="1"/>
    <col min="3333" max="3333" width="25.7109375" style="405" bestFit="1" customWidth="1"/>
    <col min="3334" max="3338" width="15.7109375" style="405" customWidth="1"/>
    <col min="3339" max="3339" width="11.42578125" style="405"/>
    <col min="3340" max="3340" width="11.42578125" style="405" customWidth="1"/>
    <col min="3341" max="3342" width="11.42578125" style="405"/>
    <col min="3343" max="3344" width="0" style="405" hidden="1" customWidth="1"/>
    <col min="3345" max="3354" width="11.42578125" style="405"/>
    <col min="3355" max="3355" width="11.42578125" style="405" customWidth="1"/>
    <col min="3356" max="3584" width="11.42578125" style="405"/>
    <col min="3585" max="3585" width="35.28515625" style="405" customWidth="1"/>
    <col min="3586" max="3586" width="11.7109375" style="405" bestFit="1" customWidth="1"/>
    <col min="3587" max="3588" width="15.7109375" style="405" customWidth="1"/>
    <col min="3589" max="3589" width="25.7109375" style="405" bestFit="1" customWidth="1"/>
    <col min="3590" max="3594" width="15.7109375" style="405" customWidth="1"/>
    <col min="3595" max="3595" width="11.42578125" style="405"/>
    <col min="3596" max="3596" width="11.42578125" style="405" customWidth="1"/>
    <col min="3597" max="3598" width="11.42578125" style="405"/>
    <col min="3599" max="3600" width="0" style="405" hidden="1" customWidth="1"/>
    <col min="3601" max="3610" width="11.42578125" style="405"/>
    <col min="3611" max="3611" width="11.42578125" style="405" customWidth="1"/>
    <col min="3612" max="3840" width="11.42578125" style="405"/>
    <col min="3841" max="3841" width="35.28515625" style="405" customWidth="1"/>
    <col min="3842" max="3842" width="11.7109375" style="405" bestFit="1" customWidth="1"/>
    <col min="3843" max="3844" width="15.7109375" style="405" customWidth="1"/>
    <col min="3845" max="3845" width="25.7109375" style="405" bestFit="1" customWidth="1"/>
    <col min="3846" max="3850" width="15.7109375" style="405" customWidth="1"/>
    <col min="3851" max="3851" width="11.42578125" style="405"/>
    <col min="3852" max="3852" width="11.42578125" style="405" customWidth="1"/>
    <col min="3853" max="3854" width="11.42578125" style="405"/>
    <col min="3855" max="3856" width="0" style="405" hidden="1" customWidth="1"/>
    <col min="3857" max="3866" width="11.42578125" style="405"/>
    <col min="3867" max="3867" width="11.42578125" style="405" customWidth="1"/>
    <col min="3868" max="4096" width="11.42578125" style="405"/>
    <col min="4097" max="4097" width="35.28515625" style="405" customWidth="1"/>
    <col min="4098" max="4098" width="11.7109375" style="405" bestFit="1" customWidth="1"/>
    <col min="4099" max="4100" width="15.7109375" style="405" customWidth="1"/>
    <col min="4101" max="4101" width="25.7109375" style="405" bestFit="1" customWidth="1"/>
    <col min="4102" max="4106" width="15.7109375" style="405" customWidth="1"/>
    <col min="4107" max="4107" width="11.42578125" style="405"/>
    <col min="4108" max="4108" width="11.42578125" style="405" customWidth="1"/>
    <col min="4109" max="4110" width="11.42578125" style="405"/>
    <col min="4111" max="4112" width="0" style="405" hidden="1" customWidth="1"/>
    <col min="4113" max="4122" width="11.42578125" style="405"/>
    <col min="4123" max="4123" width="11.42578125" style="405" customWidth="1"/>
    <col min="4124" max="4352" width="11.42578125" style="405"/>
    <col min="4353" max="4353" width="35.28515625" style="405" customWidth="1"/>
    <col min="4354" max="4354" width="11.7109375" style="405" bestFit="1" customWidth="1"/>
    <col min="4355" max="4356" width="15.7109375" style="405" customWidth="1"/>
    <col min="4357" max="4357" width="25.7109375" style="405" bestFit="1" customWidth="1"/>
    <col min="4358" max="4362" width="15.7109375" style="405" customWidth="1"/>
    <col min="4363" max="4363" width="11.42578125" style="405"/>
    <col min="4364" max="4364" width="11.42578125" style="405" customWidth="1"/>
    <col min="4365" max="4366" width="11.42578125" style="405"/>
    <col min="4367" max="4368" width="0" style="405" hidden="1" customWidth="1"/>
    <col min="4369" max="4378" width="11.42578125" style="405"/>
    <col min="4379" max="4379" width="11.42578125" style="405" customWidth="1"/>
    <col min="4380" max="4608" width="11.42578125" style="405"/>
    <col min="4609" max="4609" width="35.28515625" style="405" customWidth="1"/>
    <col min="4610" max="4610" width="11.7109375" style="405" bestFit="1" customWidth="1"/>
    <col min="4611" max="4612" width="15.7109375" style="405" customWidth="1"/>
    <col min="4613" max="4613" width="25.7109375" style="405" bestFit="1" customWidth="1"/>
    <col min="4614" max="4618" width="15.7109375" style="405" customWidth="1"/>
    <col min="4619" max="4619" width="11.42578125" style="405"/>
    <col min="4620" max="4620" width="11.42578125" style="405" customWidth="1"/>
    <col min="4621" max="4622" width="11.42578125" style="405"/>
    <col min="4623" max="4624" width="0" style="405" hidden="1" customWidth="1"/>
    <col min="4625" max="4634" width="11.42578125" style="405"/>
    <col min="4635" max="4635" width="11.42578125" style="405" customWidth="1"/>
    <col min="4636" max="4864" width="11.42578125" style="405"/>
    <col min="4865" max="4865" width="35.28515625" style="405" customWidth="1"/>
    <col min="4866" max="4866" width="11.7109375" style="405" bestFit="1" customWidth="1"/>
    <col min="4867" max="4868" width="15.7109375" style="405" customWidth="1"/>
    <col min="4869" max="4869" width="25.7109375" style="405" bestFit="1" customWidth="1"/>
    <col min="4870" max="4874" width="15.7109375" style="405" customWidth="1"/>
    <col min="4875" max="4875" width="11.42578125" style="405"/>
    <col min="4876" max="4876" width="11.42578125" style="405" customWidth="1"/>
    <col min="4877" max="4878" width="11.42578125" style="405"/>
    <col min="4879" max="4880" width="0" style="405" hidden="1" customWidth="1"/>
    <col min="4881" max="4890" width="11.42578125" style="405"/>
    <col min="4891" max="4891" width="11.42578125" style="405" customWidth="1"/>
    <col min="4892" max="5120" width="11.42578125" style="405"/>
    <col min="5121" max="5121" width="35.28515625" style="405" customWidth="1"/>
    <col min="5122" max="5122" width="11.7109375" style="405" bestFit="1" customWidth="1"/>
    <col min="5123" max="5124" width="15.7109375" style="405" customWidth="1"/>
    <col min="5125" max="5125" width="25.7109375" style="405" bestFit="1" customWidth="1"/>
    <col min="5126" max="5130" width="15.7109375" style="405" customWidth="1"/>
    <col min="5131" max="5131" width="11.42578125" style="405"/>
    <col min="5132" max="5132" width="11.42578125" style="405" customWidth="1"/>
    <col min="5133" max="5134" width="11.42578125" style="405"/>
    <col min="5135" max="5136" width="0" style="405" hidden="1" customWidth="1"/>
    <col min="5137" max="5146" width="11.42578125" style="405"/>
    <col min="5147" max="5147" width="11.42578125" style="405" customWidth="1"/>
    <col min="5148" max="5376" width="11.42578125" style="405"/>
    <col min="5377" max="5377" width="35.28515625" style="405" customWidth="1"/>
    <col min="5378" max="5378" width="11.7109375" style="405" bestFit="1" customWidth="1"/>
    <col min="5379" max="5380" width="15.7109375" style="405" customWidth="1"/>
    <col min="5381" max="5381" width="25.7109375" style="405" bestFit="1" customWidth="1"/>
    <col min="5382" max="5386" width="15.7109375" style="405" customWidth="1"/>
    <col min="5387" max="5387" width="11.42578125" style="405"/>
    <col min="5388" max="5388" width="11.42578125" style="405" customWidth="1"/>
    <col min="5389" max="5390" width="11.42578125" style="405"/>
    <col min="5391" max="5392" width="0" style="405" hidden="1" customWidth="1"/>
    <col min="5393" max="5402" width="11.42578125" style="405"/>
    <col min="5403" max="5403" width="11.42578125" style="405" customWidth="1"/>
    <col min="5404" max="5632" width="11.42578125" style="405"/>
    <col min="5633" max="5633" width="35.28515625" style="405" customWidth="1"/>
    <col min="5634" max="5634" width="11.7109375" style="405" bestFit="1" customWidth="1"/>
    <col min="5635" max="5636" width="15.7109375" style="405" customWidth="1"/>
    <col min="5637" max="5637" width="25.7109375" style="405" bestFit="1" customWidth="1"/>
    <col min="5638" max="5642" width="15.7109375" style="405" customWidth="1"/>
    <col min="5643" max="5643" width="11.42578125" style="405"/>
    <col min="5644" max="5644" width="11.42578125" style="405" customWidth="1"/>
    <col min="5645" max="5646" width="11.42578125" style="405"/>
    <col min="5647" max="5648" width="0" style="405" hidden="1" customWidth="1"/>
    <col min="5649" max="5658" width="11.42578125" style="405"/>
    <col min="5659" max="5659" width="11.42578125" style="405" customWidth="1"/>
    <col min="5660" max="5888" width="11.42578125" style="405"/>
    <col min="5889" max="5889" width="35.28515625" style="405" customWidth="1"/>
    <col min="5890" max="5890" width="11.7109375" style="405" bestFit="1" customWidth="1"/>
    <col min="5891" max="5892" width="15.7109375" style="405" customWidth="1"/>
    <col min="5893" max="5893" width="25.7109375" style="405" bestFit="1" customWidth="1"/>
    <col min="5894" max="5898" width="15.7109375" style="405" customWidth="1"/>
    <col min="5899" max="5899" width="11.42578125" style="405"/>
    <col min="5900" max="5900" width="11.42578125" style="405" customWidth="1"/>
    <col min="5901" max="5902" width="11.42578125" style="405"/>
    <col min="5903" max="5904" width="0" style="405" hidden="1" customWidth="1"/>
    <col min="5905" max="5914" width="11.42578125" style="405"/>
    <col min="5915" max="5915" width="11.42578125" style="405" customWidth="1"/>
    <col min="5916" max="6144" width="11.42578125" style="405"/>
    <col min="6145" max="6145" width="35.28515625" style="405" customWidth="1"/>
    <col min="6146" max="6146" width="11.7109375" style="405" bestFit="1" customWidth="1"/>
    <col min="6147" max="6148" width="15.7109375" style="405" customWidth="1"/>
    <col min="6149" max="6149" width="25.7109375" style="405" bestFit="1" customWidth="1"/>
    <col min="6150" max="6154" width="15.7109375" style="405" customWidth="1"/>
    <col min="6155" max="6155" width="11.42578125" style="405"/>
    <col min="6156" max="6156" width="11.42578125" style="405" customWidth="1"/>
    <col min="6157" max="6158" width="11.42578125" style="405"/>
    <col min="6159" max="6160" width="0" style="405" hidden="1" customWidth="1"/>
    <col min="6161" max="6170" width="11.42578125" style="405"/>
    <col min="6171" max="6171" width="11.42578125" style="405" customWidth="1"/>
    <col min="6172" max="6400" width="11.42578125" style="405"/>
    <col min="6401" max="6401" width="35.28515625" style="405" customWidth="1"/>
    <col min="6402" max="6402" width="11.7109375" style="405" bestFit="1" customWidth="1"/>
    <col min="6403" max="6404" width="15.7109375" style="405" customWidth="1"/>
    <col min="6405" max="6405" width="25.7109375" style="405" bestFit="1" customWidth="1"/>
    <col min="6406" max="6410" width="15.7109375" style="405" customWidth="1"/>
    <col min="6411" max="6411" width="11.42578125" style="405"/>
    <col min="6412" max="6412" width="11.42578125" style="405" customWidth="1"/>
    <col min="6413" max="6414" width="11.42578125" style="405"/>
    <col min="6415" max="6416" width="0" style="405" hidden="1" customWidth="1"/>
    <col min="6417" max="6426" width="11.42578125" style="405"/>
    <col min="6427" max="6427" width="11.42578125" style="405" customWidth="1"/>
    <col min="6428" max="6656" width="11.42578125" style="405"/>
    <col min="6657" max="6657" width="35.28515625" style="405" customWidth="1"/>
    <col min="6658" max="6658" width="11.7109375" style="405" bestFit="1" customWidth="1"/>
    <col min="6659" max="6660" width="15.7109375" style="405" customWidth="1"/>
    <col min="6661" max="6661" width="25.7109375" style="405" bestFit="1" customWidth="1"/>
    <col min="6662" max="6666" width="15.7109375" style="405" customWidth="1"/>
    <col min="6667" max="6667" width="11.42578125" style="405"/>
    <col min="6668" max="6668" width="11.42578125" style="405" customWidth="1"/>
    <col min="6669" max="6670" width="11.42578125" style="405"/>
    <col min="6671" max="6672" width="0" style="405" hidden="1" customWidth="1"/>
    <col min="6673" max="6682" width="11.42578125" style="405"/>
    <col min="6683" max="6683" width="11.42578125" style="405" customWidth="1"/>
    <col min="6684" max="6912" width="11.42578125" style="405"/>
    <col min="6913" max="6913" width="35.28515625" style="405" customWidth="1"/>
    <col min="6914" max="6914" width="11.7109375" style="405" bestFit="1" customWidth="1"/>
    <col min="6915" max="6916" width="15.7109375" style="405" customWidth="1"/>
    <col min="6917" max="6917" width="25.7109375" style="405" bestFit="1" customWidth="1"/>
    <col min="6918" max="6922" width="15.7109375" style="405" customWidth="1"/>
    <col min="6923" max="6923" width="11.42578125" style="405"/>
    <col min="6924" max="6924" width="11.42578125" style="405" customWidth="1"/>
    <col min="6925" max="6926" width="11.42578125" style="405"/>
    <col min="6927" max="6928" width="0" style="405" hidden="1" customWidth="1"/>
    <col min="6929" max="6938" width="11.42578125" style="405"/>
    <col min="6939" max="6939" width="11.42578125" style="405" customWidth="1"/>
    <col min="6940" max="7168" width="11.42578125" style="405"/>
    <col min="7169" max="7169" width="35.28515625" style="405" customWidth="1"/>
    <col min="7170" max="7170" width="11.7109375" style="405" bestFit="1" customWidth="1"/>
    <col min="7171" max="7172" width="15.7109375" style="405" customWidth="1"/>
    <col min="7173" max="7173" width="25.7109375" style="405" bestFit="1" customWidth="1"/>
    <col min="7174" max="7178" width="15.7109375" style="405" customWidth="1"/>
    <col min="7179" max="7179" width="11.42578125" style="405"/>
    <col min="7180" max="7180" width="11.42578125" style="405" customWidth="1"/>
    <col min="7181" max="7182" width="11.42578125" style="405"/>
    <col min="7183" max="7184" width="0" style="405" hidden="1" customWidth="1"/>
    <col min="7185" max="7194" width="11.42578125" style="405"/>
    <col min="7195" max="7195" width="11.42578125" style="405" customWidth="1"/>
    <col min="7196" max="7424" width="11.42578125" style="405"/>
    <col min="7425" max="7425" width="35.28515625" style="405" customWidth="1"/>
    <col min="7426" max="7426" width="11.7109375" style="405" bestFit="1" customWidth="1"/>
    <col min="7427" max="7428" width="15.7109375" style="405" customWidth="1"/>
    <col min="7429" max="7429" width="25.7109375" style="405" bestFit="1" customWidth="1"/>
    <col min="7430" max="7434" width="15.7109375" style="405" customWidth="1"/>
    <col min="7435" max="7435" width="11.42578125" style="405"/>
    <col min="7436" max="7436" width="11.42578125" style="405" customWidth="1"/>
    <col min="7437" max="7438" width="11.42578125" style="405"/>
    <col min="7439" max="7440" width="0" style="405" hidden="1" customWidth="1"/>
    <col min="7441" max="7450" width="11.42578125" style="405"/>
    <col min="7451" max="7451" width="11.42578125" style="405" customWidth="1"/>
    <col min="7452" max="7680" width="11.42578125" style="405"/>
    <col min="7681" max="7681" width="35.28515625" style="405" customWidth="1"/>
    <col min="7682" max="7682" width="11.7109375" style="405" bestFit="1" customWidth="1"/>
    <col min="7683" max="7684" width="15.7109375" style="405" customWidth="1"/>
    <col min="7685" max="7685" width="25.7109375" style="405" bestFit="1" customWidth="1"/>
    <col min="7686" max="7690" width="15.7109375" style="405" customWidth="1"/>
    <col min="7691" max="7691" width="11.42578125" style="405"/>
    <col min="7692" max="7692" width="11.42578125" style="405" customWidth="1"/>
    <col min="7693" max="7694" width="11.42578125" style="405"/>
    <col min="7695" max="7696" width="0" style="405" hidden="1" customWidth="1"/>
    <col min="7697" max="7706" width="11.42578125" style="405"/>
    <col min="7707" max="7707" width="11.42578125" style="405" customWidth="1"/>
    <col min="7708" max="7936" width="11.42578125" style="405"/>
    <col min="7937" max="7937" width="35.28515625" style="405" customWidth="1"/>
    <col min="7938" max="7938" width="11.7109375" style="405" bestFit="1" customWidth="1"/>
    <col min="7939" max="7940" width="15.7109375" style="405" customWidth="1"/>
    <col min="7941" max="7941" width="25.7109375" style="405" bestFit="1" customWidth="1"/>
    <col min="7942" max="7946" width="15.7109375" style="405" customWidth="1"/>
    <col min="7947" max="7947" width="11.42578125" style="405"/>
    <col min="7948" max="7948" width="11.42578125" style="405" customWidth="1"/>
    <col min="7949" max="7950" width="11.42578125" style="405"/>
    <col min="7951" max="7952" width="0" style="405" hidden="1" customWidth="1"/>
    <col min="7953" max="7962" width="11.42578125" style="405"/>
    <col min="7963" max="7963" width="11.42578125" style="405" customWidth="1"/>
    <col min="7964" max="8192" width="11.42578125" style="405"/>
    <col min="8193" max="8193" width="35.28515625" style="405" customWidth="1"/>
    <col min="8194" max="8194" width="11.7109375" style="405" bestFit="1" customWidth="1"/>
    <col min="8195" max="8196" width="15.7109375" style="405" customWidth="1"/>
    <col min="8197" max="8197" width="25.7109375" style="405" bestFit="1" customWidth="1"/>
    <col min="8198" max="8202" width="15.7109375" style="405" customWidth="1"/>
    <col min="8203" max="8203" width="11.42578125" style="405"/>
    <col min="8204" max="8204" width="11.42578125" style="405" customWidth="1"/>
    <col min="8205" max="8206" width="11.42578125" style="405"/>
    <col min="8207" max="8208" width="0" style="405" hidden="1" customWidth="1"/>
    <col min="8209" max="8218" width="11.42578125" style="405"/>
    <col min="8219" max="8219" width="11.42578125" style="405" customWidth="1"/>
    <col min="8220" max="8448" width="11.42578125" style="405"/>
    <col min="8449" max="8449" width="35.28515625" style="405" customWidth="1"/>
    <col min="8450" max="8450" width="11.7109375" style="405" bestFit="1" customWidth="1"/>
    <col min="8451" max="8452" width="15.7109375" style="405" customWidth="1"/>
    <col min="8453" max="8453" width="25.7109375" style="405" bestFit="1" customWidth="1"/>
    <col min="8454" max="8458" width="15.7109375" style="405" customWidth="1"/>
    <col min="8459" max="8459" width="11.42578125" style="405"/>
    <col min="8460" max="8460" width="11.42578125" style="405" customWidth="1"/>
    <col min="8461" max="8462" width="11.42578125" style="405"/>
    <col min="8463" max="8464" width="0" style="405" hidden="1" customWidth="1"/>
    <col min="8465" max="8474" width="11.42578125" style="405"/>
    <col min="8475" max="8475" width="11.42578125" style="405" customWidth="1"/>
    <col min="8476" max="8704" width="11.42578125" style="405"/>
    <col min="8705" max="8705" width="35.28515625" style="405" customWidth="1"/>
    <col min="8706" max="8706" width="11.7109375" style="405" bestFit="1" customWidth="1"/>
    <col min="8707" max="8708" width="15.7109375" style="405" customWidth="1"/>
    <col min="8709" max="8709" width="25.7109375" style="405" bestFit="1" customWidth="1"/>
    <col min="8710" max="8714" width="15.7109375" style="405" customWidth="1"/>
    <col min="8715" max="8715" width="11.42578125" style="405"/>
    <col min="8716" max="8716" width="11.42578125" style="405" customWidth="1"/>
    <col min="8717" max="8718" width="11.42578125" style="405"/>
    <col min="8719" max="8720" width="0" style="405" hidden="1" customWidth="1"/>
    <col min="8721" max="8730" width="11.42578125" style="405"/>
    <col min="8731" max="8731" width="11.42578125" style="405" customWidth="1"/>
    <col min="8732" max="8960" width="11.42578125" style="405"/>
    <col min="8961" max="8961" width="35.28515625" style="405" customWidth="1"/>
    <col min="8962" max="8962" width="11.7109375" style="405" bestFit="1" customWidth="1"/>
    <col min="8963" max="8964" width="15.7109375" style="405" customWidth="1"/>
    <col min="8965" max="8965" width="25.7109375" style="405" bestFit="1" customWidth="1"/>
    <col min="8966" max="8970" width="15.7109375" style="405" customWidth="1"/>
    <col min="8971" max="8971" width="11.42578125" style="405"/>
    <col min="8972" max="8972" width="11.42578125" style="405" customWidth="1"/>
    <col min="8973" max="8974" width="11.42578125" style="405"/>
    <col min="8975" max="8976" width="0" style="405" hidden="1" customWidth="1"/>
    <col min="8977" max="8986" width="11.42578125" style="405"/>
    <col min="8987" max="8987" width="11.42578125" style="405" customWidth="1"/>
    <col min="8988" max="9216" width="11.42578125" style="405"/>
    <col min="9217" max="9217" width="35.28515625" style="405" customWidth="1"/>
    <col min="9218" max="9218" width="11.7109375" style="405" bestFit="1" customWidth="1"/>
    <col min="9219" max="9220" width="15.7109375" style="405" customWidth="1"/>
    <col min="9221" max="9221" width="25.7109375" style="405" bestFit="1" customWidth="1"/>
    <col min="9222" max="9226" width="15.7109375" style="405" customWidth="1"/>
    <col min="9227" max="9227" width="11.42578125" style="405"/>
    <col min="9228" max="9228" width="11.42578125" style="405" customWidth="1"/>
    <col min="9229" max="9230" width="11.42578125" style="405"/>
    <col min="9231" max="9232" width="0" style="405" hidden="1" customWidth="1"/>
    <col min="9233" max="9242" width="11.42578125" style="405"/>
    <col min="9243" max="9243" width="11.42578125" style="405" customWidth="1"/>
    <col min="9244" max="9472" width="11.42578125" style="405"/>
    <col min="9473" max="9473" width="35.28515625" style="405" customWidth="1"/>
    <col min="9474" max="9474" width="11.7109375" style="405" bestFit="1" customWidth="1"/>
    <col min="9475" max="9476" width="15.7109375" style="405" customWidth="1"/>
    <col min="9477" max="9477" width="25.7109375" style="405" bestFit="1" customWidth="1"/>
    <col min="9478" max="9482" width="15.7109375" style="405" customWidth="1"/>
    <col min="9483" max="9483" width="11.42578125" style="405"/>
    <col min="9484" max="9484" width="11.42578125" style="405" customWidth="1"/>
    <col min="9485" max="9486" width="11.42578125" style="405"/>
    <col min="9487" max="9488" width="0" style="405" hidden="1" customWidth="1"/>
    <col min="9489" max="9498" width="11.42578125" style="405"/>
    <col min="9499" max="9499" width="11.42578125" style="405" customWidth="1"/>
    <col min="9500" max="9728" width="11.42578125" style="405"/>
    <col min="9729" max="9729" width="35.28515625" style="405" customWidth="1"/>
    <col min="9730" max="9730" width="11.7109375" style="405" bestFit="1" customWidth="1"/>
    <col min="9731" max="9732" width="15.7109375" style="405" customWidth="1"/>
    <col min="9733" max="9733" width="25.7109375" style="405" bestFit="1" customWidth="1"/>
    <col min="9734" max="9738" width="15.7109375" style="405" customWidth="1"/>
    <col min="9739" max="9739" width="11.42578125" style="405"/>
    <col min="9740" max="9740" width="11.42578125" style="405" customWidth="1"/>
    <col min="9741" max="9742" width="11.42578125" style="405"/>
    <col min="9743" max="9744" width="0" style="405" hidden="1" customWidth="1"/>
    <col min="9745" max="9754" width="11.42578125" style="405"/>
    <col min="9755" max="9755" width="11.42578125" style="405" customWidth="1"/>
    <col min="9756" max="9984" width="11.42578125" style="405"/>
    <col min="9985" max="9985" width="35.28515625" style="405" customWidth="1"/>
    <col min="9986" max="9986" width="11.7109375" style="405" bestFit="1" customWidth="1"/>
    <col min="9987" max="9988" width="15.7109375" style="405" customWidth="1"/>
    <col min="9989" max="9989" width="25.7109375" style="405" bestFit="1" customWidth="1"/>
    <col min="9990" max="9994" width="15.7109375" style="405" customWidth="1"/>
    <col min="9995" max="9995" width="11.42578125" style="405"/>
    <col min="9996" max="9996" width="11.42578125" style="405" customWidth="1"/>
    <col min="9997" max="9998" width="11.42578125" style="405"/>
    <col min="9999" max="10000" width="0" style="405" hidden="1" customWidth="1"/>
    <col min="10001" max="10010" width="11.42578125" style="405"/>
    <col min="10011" max="10011" width="11.42578125" style="405" customWidth="1"/>
    <col min="10012" max="10240" width="11.42578125" style="405"/>
    <col min="10241" max="10241" width="35.28515625" style="405" customWidth="1"/>
    <col min="10242" max="10242" width="11.7109375" style="405" bestFit="1" customWidth="1"/>
    <col min="10243" max="10244" width="15.7109375" style="405" customWidth="1"/>
    <col min="10245" max="10245" width="25.7109375" style="405" bestFit="1" customWidth="1"/>
    <col min="10246" max="10250" width="15.7109375" style="405" customWidth="1"/>
    <col min="10251" max="10251" width="11.42578125" style="405"/>
    <col min="10252" max="10252" width="11.42578125" style="405" customWidth="1"/>
    <col min="10253" max="10254" width="11.42578125" style="405"/>
    <col min="10255" max="10256" width="0" style="405" hidden="1" customWidth="1"/>
    <col min="10257" max="10266" width="11.42578125" style="405"/>
    <col min="10267" max="10267" width="11.42578125" style="405" customWidth="1"/>
    <col min="10268" max="10496" width="11.42578125" style="405"/>
    <col min="10497" max="10497" width="35.28515625" style="405" customWidth="1"/>
    <col min="10498" max="10498" width="11.7109375" style="405" bestFit="1" customWidth="1"/>
    <col min="10499" max="10500" width="15.7109375" style="405" customWidth="1"/>
    <col min="10501" max="10501" width="25.7109375" style="405" bestFit="1" customWidth="1"/>
    <col min="10502" max="10506" width="15.7109375" style="405" customWidth="1"/>
    <col min="10507" max="10507" width="11.42578125" style="405"/>
    <col min="10508" max="10508" width="11.42578125" style="405" customWidth="1"/>
    <col min="10509" max="10510" width="11.42578125" style="405"/>
    <col min="10511" max="10512" width="0" style="405" hidden="1" customWidth="1"/>
    <col min="10513" max="10522" width="11.42578125" style="405"/>
    <col min="10523" max="10523" width="11.42578125" style="405" customWidth="1"/>
    <col min="10524" max="10752" width="11.42578125" style="405"/>
    <col min="10753" max="10753" width="35.28515625" style="405" customWidth="1"/>
    <col min="10754" max="10754" width="11.7109375" style="405" bestFit="1" customWidth="1"/>
    <col min="10755" max="10756" width="15.7109375" style="405" customWidth="1"/>
    <col min="10757" max="10757" width="25.7109375" style="405" bestFit="1" customWidth="1"/>
    <col min="10758" max="10762" width="15.7109375" style="405" customWidth="1"/>
    <col min="10763" max="10763" width="11.42578125" style="405"/>
    <col min="10764" max="10764" width="11.42578125" style="405" customWidth="1"/>
    <col min="10765" max="10766" width="11.42578125" style="405"/>
    <col min="10767" max="10768" width="0" style="405" hidden="1" customWidth="1"/>
    <col min="10769" max="10778" width="11.42578125" style="405"/>
    <col min="10779" max="10779" width="11.42578125" style="405" customWidth="1"/>
    <col min="10780" max="11008" width="11.42578125" style="405"/>
    <col min="11009" max="11009" width="35.28515625" style="405" customWidth="1"/>
    <col min="11010" max="11010" width="11.7109375" style="405" bestFit="1" customWidth="1"/>
    <col min="11011" max="11012" width="15.7109375" style="405" customWidth="1"/>
    <col min="11013" max="11013" width="25.7109375" style="405" bestFit="1" customWidth="1"/>
    <col min="11014" max="11018" width="15.7109375" style="405" customWidth="1"/>
    <col min="11019" max="11019" width="11.42578125" style="405"/>
    <col min="11020" max="11020" width="11.42578125" style="405" customWidth="1"/>
    <col min="11021" max="11022" width="11.42578125" style="405"/>
    <col min="11023" max="11024" width="0" style="405" hidden="1" customWidth="1"/>
    <col min="11025" max="11034" width="11.42578125" style="405"/>
    <col min="11035" max="11035" width="11.42578125" style="405" customWidth="1"/>
    <col min="11036" max="11264" width="11.42578125" style="405"/>
    <col min="11265" max="11265" width="35.28515625" style="405" customWidth="1"/>
    <col min="11266" max="11266" width="11.7109375" style="405" bestFit="1" customWidth="1"/>
    <col min="11267" max="11268" width="15.7109375" style="405" customWidth="1"/>
    <col min="11269" max="11269" width="25.7109375" style="405" bestFit="1" customWidth="1"/>
    <col min="11270" max="11274" width="15.7109375" style="405" customWidth="1"/>
    <col min="11275" max="11275" width="11.42578125" style="405"/>
    <col min="11276" max="11276" width="11.42578125" style="405" customWidth="1"/>
    <col min="11277" max="11278" width="11.42578125" style="405"/>
    <col min="11279" max="11280" width="0" style="405" hidden="1" customWidth="1"/>
    <col min="11281" max="11290" width="11.42578125" style="405"/>
    <col min="11291" max="11291" width="11.42578125" style="405" customWidth="1"/>
    <col min="11292" max="11520" width="11.42578125" style="405"/>
    <col min="11521" max="11521" width="35.28515625" style="405" customWidth="1"/>
    <col min="11522" max="11522" width="11.7109375" style="405" bestFit="1" customWidth="1"/>
    <col min="11523" max="11524" width="15.7109375" style="405" customWidth="1"/>
    <col min="11525" max="11525" width="25.7109375" style="405" bestFit="1" customWidth="1"/>
    <col min="11526" max="11530" width="15.7109375" style="405" customWidth="1"/>
    <col min="11531" max="11531" width="11.42578125" style="405"/>
    <col min="11532" max="11532" width="11.42578125" style="405" customWidth="1"/>
    <col min="11533" max="11534" width="11.42578125" style="405"/>
    <col min="11535" max="11536" width="0" style="405" hidden="1" customWidth="1"/>
    <col min="11537" max="11546" width="11.42578125" style="405"/>
    <col min="11547" max="11547" width="11.42578125" style="405" customWidth="1"/>
    <col min="11548" max="11776" width="11.42578125" style="405"/>
    <col min="11777" max="11777" width="35.28515625" style="405" customWidth="1"/>
    <col min="11778" max="11778" width="11.7109375" style="405" bestFit="1" customWidth="1"/>
    <col min="11779" max="11780" width="15.7109375" style="405" customWidth="1"/>
    <col min="11781" max="11781" width="25.7109375" style="405" bestFit="1" customWidth="1"/>
    <col min="11782" max="11786" width="15.7109375" style="405" customWidth="1"/>
    <col min="11787" max="11787" width="11.42578125" style="405"/>
    <col min="11788" max="11788" width="11.42578125" style="405" customWidth="1"/>
    <col min="11789" max="11790" width="11.42578125" style="405"/>
    <col min="11791" max="11792" width="0" style="405" hidden="1" customWidth="1"/>
    <col min="11793" max="11802" width="11.42578125" style="405"/>
    <col min="11803" max="11803" width="11.42578125" style="405" customWidth="1"/>
    <col min="11804" max="12032" width="11.42578125" style="405"/>
    <col min="12033" max="12033" width="35.28515625" style="405" customWidth="1"/>
    <col min="12034" max="12034" width="11.7109375" style="405" bestFit="1" customWidth="1"/>
    <col min="12035" max="12036" width="15.7109375" style="405" customWidth="1"/>
    <col min="12037" max="12037" width="25.7109375" style="405" bestFit="1" customWidth="1"/>
    <col min="12038" max="12042" width="15.7109375" style="405" customWidth="1"/>
    <col min="12043" max="12043" width="11.42578125" style="405"/>
    <col min="12044" max="12044" width="11.42578125" style="405" customWidth="1"/>
    <col min="12045" max="12046" width="11.42578125" style="405"/>
    <col min="12047" max="12048" width="0" style="405" hidden="1" customWidth="1"/>
    <col min="12049" max="12058" width="11.42578125" style="405"/>
    <col min="12059" max="12059" width="11.42578125" style="405" customWidth="1"/>
    <col min="12060" max="12288" width="11.42578125" style="405"/>
    <col min="12289" max="12289" width="35.28515625" style="405" customWidth="1"/>
    <col min="12290" max="12290" width="11.7109375" style="405" bestFit="1" customWidth="1"/>
    <col min="12291" max="12292" width="15.7109375" style="405" customWidth="1"/>
    <col min="12293" max="12293" width="25.7109375" style="405" bestFit="1" customWidth="1"/>
    <col min="12294" max="12298" width="15.7109375" style="405" customWidth="1"/>
    <col min="12299" max="12299" width="11.42578125" style="405"/>
    <col min="12300" max="12300" width="11.42578125" style="405" customWidth="1"/>
    <col min="12301" max="12302" width="11.42578125" style="405"/>
    <col min="12303" max="12304" width="0" style="405" hidden="1" customWidth="1"/>
    <col min="12305" max="12314" width="11.42578125" style="405"/>
    <col min="12315" max="12315" width="11.42578125" style="405" customWidth="1"/>
    <col min="12316" max="12544" width="11.42578125" style="405"/>
    <col min="12545" max="12545" width="35.28515625" style="405" customWidth="1"/>
    <col min="12546" max="12546" width="11.7109375" style="405" bestFit="1" customWidth="1"/>
    <col min="12547" max="12548" width="15.7109375" style="405" customWidth="1"/>
    <col min="12549" max="12549" width="25.7109375" style="405" bestFit="1" customWidth="1"/>
    <col min="12550" max="12554" width="15.7109375" style="405" customWidth="1"/>
    <col min="12555" max="12555" width="11.42578125" style="405"/>
    <col min="12556" max="12556" width="11.42578125" style="405" customWidth="1"/>
    <col min="12557" max="12558" width="11.42578125" style="405"/>
    <col min="12559" max="12560" width="0" style="405" hidden="1" customWidth="1"/>
    <col min="12561" max="12570" width="11.42578125" style="405"/>
    <col min="12571" max="12571" width="11.42578125" style="405" customWidth="1"/>
    <col min="12572" max="12800" width="11.42578125" style="405"/>
    <col min="12801" max="12801" width="35.28515625" style="405" customWidth="1"/>
    <col min="12802" max="12802" width="11.7109375" style="405" bestFit="1" customWidth="1"/>
    <col min="12803" max="12804" width="15.7109375" style="405" customWidth="1"/>
    <col min="12805" max="12805" width="25.7109375" style="405" bestFit="1" customWidth="1"/>
    <col min="12806" max="12810" width="15.7109375" style="405" customWidth="1"/>
    <col min="12811" max="12811" width="11.42578125" style="405"/>
    <col min="12812" max="12812" width="11.42578125" style="405" customWidth="1"/>
    <col min="12813" max="12814" width="11.42578125" style="405"/>
    <col min="12815" max="12816" width="0" style="405" hidden="1" customWidth="1"/>
    <col min="12817" max="12826" width="11.42578125" style="405"/>
    <col min="12827" max="12827" width="11.42578125" style="405" customWidth="1"/>
    <col min="12828" max="13056" width="11.42578125" style="405"/>
    <col min="13057" max="13057" width="35.28515625" style="405" customWidth="1"/>
    <col min="13058" max="13058" width="11.7109375" style="405" bestFit="1" customWidth="1"/>
    <col min="13059" max="13060" width="15.7109375" style="405" customWidth="1"/>
    <col min="13061" max="13061" width="25.7109375" style="405" bestFit="1" customWidth="1"/>
    <col min="13062" max="13066" width="15.7109375" style="405" customWidth="1"/>
    <col min="13067" max="13067" width="11.42578125" style="405"/>
    <col min="13068" max="13068" width="11.42578125" style="405" customWidth="1"/>
    <col min="13069" max="13070" width="11.42578125" style="405"/>
    <col min="13071" max="13072" width="0" style="405" hidden="1" customWidth="1"/>
    <col min="13073" max="13082" width="11.42578125" style="405"/>
    <col min="13083" max="13083" width="11.42578125" style="405" customWidth="1"/>
    <col min="13084" max="13312" width="11.42578125" style="405"/>
    <col min="13313" max="13313" width="35.28515625" style="405" customWidth="1"/>
    <col min="13314" max="13314" width="11.7109375" style="405" bestFit="1" customWidth="1"/>
    <col min="13315" max="13316" width="15.7109375" style="405" customWidth="1"/>
    <col min="13317" max="13317" width="25.7109375" style="405" bestFit="1" customWidth="1"/>
    <col min="13318" max="13322" width="15.7109375" style="405" customWidth="1"/>
    <col min="13323" max="13323" width="11.42578125" style="405"/>
    <col min="13324" max="13324" width="11.42578125" style="405" customWidth="1"/>
    <col min="13325" max="13326" width="11.42578125" style="405"/>
    <col min="13327" max="13328" width="0" style="405" hidden="1" customWidth="1"/>
    <col min="13329" max="13338" width="11.42578125" style="405"/>
    <col min="13339" max="13339" width="11.42578125" style="405" customWidth="1"/>
    <col min="13340" max="13568" width="11.42578125" style="405"/>
    <col min="13569" max="13569" width="35.28515625" style="405" customWidth="1"/>
    <col min="13570" max="13570" width="11.7109375" style="405" bestFit="1" customWidth="1"/>
    <col min="13571" max="13572" width="15.7109375" style="405" customWidth="1"/>
    <col min="13573" max="13573" width="25.7109375" style="405" bestFit="1" customWidth="1"/>
    <col min="13574" max="13578" width="15.7109375" style="405" customWidth="1"/>
    <col min="13579" max="13579" width="11.42578125" style="405"/>
    <col min="13580" max="13580" width="11.42578125" style="405" customWidth="1"/>
    <col min="13581" max="13582" width="11.42578125" style="405"/>
    <col min="13583" max="13584" width="0" style="405" hidden="1" customWidth="1"/>
    <col min="13585" max="13594" width="11.42578125" style="405"/>
    <col min="13595" max="13595" width="11.42578125" style="405" customWidth="1"/>
    <col min="13596" max="13824" width="11.42578125" style="405"/>
    <col min="13825" max="13825" width="35.28515625" style="405" customWidth="1"/>
    <col min="13826" max="13826" width="11.7109375" style="405" bestFit="1" customWidth="1"/>
    <col min="13827" max="13828" width="15.7109375" style="405" customWidth="1"/>
    <col min="13829" max="13829" width="25.7109375" style="405" bestFit="1" customWidth="1"/>
    <col min="13830" max="13834" width="15.7109375" style="405" customWidth="1"/>
    <col min="13835" max="13835" width="11.42578125" style="405"/>
    <col min="13836" max="13836" width="11.42578125" style="405" customWidth="1"/>
    <col min="13837" max="13838" width="11.42578125" style="405"/>
    <col min="13839" max="13840" width="0" style="405" hidden="1" customWidth="1"/>
    <col min="13841" max="13850" width="11.42578125" style="405"/>
    <col min="13851" max="13851" width="11.42578125" style="405" customWidth="1"/>
    <col min="13852" max="14080" width="11.42578125" style="405"/>
    <col min="14081" max="14081" width="35.28515625" style="405" customWidth="1"/>
    <col min="14082" max="14082" width="11.7109375" style="405" bestFit="1" customWidth="1"/>
    <col min="14083" max="14084" width="15.7109375" style="405" customWidth="1"/>
    <col min="14085" max="14085" width="25.7109375" style="405" bestFit="1" customWidth="1"/>
    <col min="14086" max="14090" width="15.7109375" style="405" customWidth="1"/>
    <col min="14091" max="14091" width="11.42578125" style="405"/>
    <col min="14092" max="14092" width="11.42578125" style="405" customWidth="1"/>
    <col min="14093" max="14094" width="11.42578125" style="405"/>
    <col min="14095" max="14096" width="0" style="405" hidden="1" customWidth="1"/>
    <col min="14097" max="14106" width="11.42578125" style="405"/>
    <col min="14107" max="14107" width="11.42578125" style="405" customWidth="1"/>
    <col min="14108" max="14336" width="11.42578125" style="405"/>
    <col min="14337" max="14337" width="35.28515625" style="405" customWidth="1"/>
    <col min="14338" max="14338" width="11.7109375" style="405" bestFit="1" customWidth="1"/>
    <col min="14339" max="14340" width="15.7109375" style="405" customWidth="1"/>
    <col min="14341" max="14341" width="25.7109375" style="405" bestFit="1" customWidth="1"/>
    <col min="14342" max="14346" width="15.7109375" style="405" customWidth="1"/>
    <col min="14347" max="14347" width="11.42578125" style="405"/>
    <col min="14348" max="14348" width="11.42578125" style="405" customWidth="1"/>
    <col min="14349" max="14350" width="11.42578125" style="405"/>
    <col min="14351" max="14352" width="0" style="405" hidden="1" customWidth="1"/>
    <col min="14353" max="14362" width="11.42578125" style="405"/>
    <col min="14363" max="14363" width="11.42578125" style="405" customWidth="1"/>
    <col min="14364" max="14592" width="11.42578125" style="405"/>
    <col min="14593" max="14593" width="35.28515625" style="405" customWidth="1"/>
    <col min="14594" max="14594" width="11.7109375" style="405" bestFit="1" customWidth="1"/>
    <col min="14595" max="14596" width="15.7109375" style="405" customWidth="1"/>
    <col min="14597" max="14597" width="25.7109375" style="405" bestFit="1" customWidth="1"/>
    <col min="14598" max="14602" width="15.7109375" style="405" customWidth="1"/>
    <col min="14603" max="14603" width="11.42578125" style="405"/>
    <col min="14604" max="14604" width="11.42578125" style="405" customWidth="1"/>
    <col min="14605" max="14606" width="11.42578125" style="405"/>
    <col min="14607" max="14608" width="0" style="405" hidden="1" customWidth="1"/>
    <col min="14609" max="14618" width="11.42578125" style="405"/>
    <col min="14619" max="14619" width="11.42578125" style="405" customWidth="1"/>
    <col min="14620" max="14848" width="11.42578125" style="405"/>
    <col min="14849" max="14849" width="35.28515625" style="405" customWidth="1"/>
    <col min="14850" max="14850" width="11.7109375" style="405" bestFit="1" customWidth="1"/>
    <col min="14851" max="14852" width="15.7109375" style="405" customWidth="1"/>
    <col min="14853" max="14853" width="25.7109375" style="405" bestFit="1" customWidth="1"/>
    <col min="14854" max="14858" width="15.7109375" style="405" customWidth="1"/>
    <col min="14859" max="14859" width="11.42578125" style="405"/>
    <col min="14860" max="14860" width="11.42578125" style="405" customWidth="1"/>
    <col min="14861" max="14862" width="11.42578125" style="405"/>
    <col min="14863" max="14864" width="0" style="405" hidden="1" customWidth="1"/>
    <col min="14865" max="14874" width="11.42578125" style="405"/>
    <col min="14875" max="14875" width="11.42578125" style="405" customWidth="1"/>
    <col min="14876" max="15104" width="11.42578125" style="405"/>
    <col min="15105" max="15105" width="35.28515625" style="405" customWidth="1"/>
    <col min="15106" max="15106" width="11.7109375" style="405" bestFit="1" customWidth="1"/>
    <col min="15107" max="15108" width="15.7109375" style="405" customWidth="1"/>
    <col min="15109" max="15109" width="25.7109375" style="405" bestFit="1" customWidth="1"/>
    <col min="15110" max="15114" width="15.7109375" style="405" customWidth="1"/>
    <col min="15115" max="15115" width="11.42578125" style="405"/>
    <col min="15116" max="15116" width="11.42578125" style="405" customWidth="1"/>
    <col min="15117" max="15118" width="11.42578125" style="405"/>
    <col min="15119" max="15120" width="0" style="405" hidden="1" customWidth="1"/>
    <col min="15121" max="15130" width="11.42578125" style="405"/>
    <col min="15131" max="15131" width="11.42578125" style="405" customWidth="1"/>
    <col min="15132" max="15360" width="11.42578125" style="405"/>
    <col min="15361" max="15361" width="35.28515625" style="405" customWidth="1"/>
    <col min="15362" max="15362" width="11.7109375" style="405" bestFit="1" customWidth="1"/>
    <col min="15363" max="15364" width="15.7109375" style="405" customWidth="1"/>
    <col min="15365" max="15365" width="25.7109375" style="405" bestFit="1" customWidth="1"/>
    <col min="15366" max="15370" width="15.7109375" style="405" customWidth="1"/>
    <col min="15371" max="15371" width="11.42578125" style="405"/>
    <col min="15372" max="15372" width="11.42578125" style="405" customWidth="1"/>
    <col min="15373" max="15374" width="11.42578125" style="405"/>
    <col min="15375" max="15376" width="0" style="405" hidden="1" customWidth="1"/>
    <col min="15377" max="15386" width="11.42578125" style="405"/>
    <col min="15387" max="15387" width="11.42578125" style="405" customWidth="1"/>
    <col min="15388" max="15616" width="11.42578125" style="405"/>
    <col min="15617" max="15617" width="35.28515625" style="405" customWidth="1"/>
    <col min="15618" max="15618" width="11.7109375" style="405" bestFit="1" customWidth="1"/>
    <col min="15619" max="15620" width="15.7109375" style="405" customWidth="1"/>
    <col min="15621" max="15621" width="25.7109375" style="405" bestFit="1" customWidth="1"/>
    <col min="15622" max="15626" width="15.7109375" style="405" customWidth="1"/>
    <col min="15627" max="15627" width="11.42578125" style="405"/>
    <col min="15628" max="15628" width="11.42578125" style="405" customWidth="1"/>
    <col min="15629" max="15630" width="11.42578125" style="405"/>
    <col min="15631" max="15632" width="0" style="405" hidden="1" customWidth="1"/>
    <col min="15633" max="15642" width="11.42578125" style="405"/>
    <col min="15643" max="15643" width="11.42578125" style="405" customWidth="1"/>
    <col min="15644" max="15872" width="11.42578125" style="405"/>
    <col min="15873" max="15873" width="35.28515625" style="405" customWidth="1"/>
    <col min="15874" max="15874" width="11.7109375" style="405" bestFit="1" customWidth="1"/>
    <col min="15875" max="15876" width="15.7109375" style="405" customWidth="1"/>
    <col min="15877" max="15877" width="25.7109375" style="405" bestFit="1" customWidth="1"/>
    <col min="15878" max="15882" width="15.7109375" style="405" customWidth="1"/>
    <col min="15883" max="15883" width="11.42578125" style="405"/>
    <col min="15884" max="15884" width="11.42578125" style="405" customWidth="1"/>
    <col min="15885" max="15886" width="11.42578125" style="405"/>
    <col min="15887" max="15888" width="0" style="405" hidden="1" customWidth="1"/>
    <col min="15889" max="15898" width="11.42578125" style="405"/>
    <col min="15899" max="15899" width="11.42578125" style="405" customWidth="1"/>
    <col min="15900" max="16128" width="11.42578125" style="405"/>
    <col min="16129" max="16129" width="35.28515625" style="405" customWidth="1"/>
    <col min="16130" max="16130" width="11.7109375" style="405" bestFit="1" customWidth="1"/>
    <col min="16131" max="16132" width="15.7109375" style="405" customWidth="1"/>
    <col min="16133" max="16133" width="25.7109375" style="405" bestFit="1" customWidth="1"/>
    <col min="16134" max="16138" width="15.7109375" style="405" customWidth="1"/>
    <col min="16139" max="16139" width="11.42578125" style="405"/>
    <col min="16140" max="16140" width="11.42578125" style="405" customWidth="1"/>
    <col min="16141" max="16142" width="11.42578125" style="405"/>
    <col min="16143" max="16144" width="0" style="405" hidden="1" customWidth="1"/>
    <col min="16145" max="16154" width="11.42578125" style="405"/>
    <col min="16155" max="16155" width="11.42578125" style="405" customWidth="1"/>
    <col min="16156" max="16384" width="11.42578125" style="405"/>
  </cols>
  <sheetData>
    <row r="1" spans="1:27" x14ac:dyDescent="0.25">
      <c r="A1" s="443" t="s">
        <v>480</v>
      </c>
      <c r="B1" s="444"/>
      <c r="C1" s="444"/>
      <c r="D1" s="445"/>
      <c r="F1" s="390" t="s">
        <v>185</v>
      </c>
    </row>
    <row r="2" spans="1:27" x14ac:dyDescent="0.25">
      <c r="J2" s="407"/>
      <c r="O2" s="405" t="s">
        <v>174</v>
      </c>
      <c r="P2" s="405" t="s">
        <v>452</v>
      </c>
    </row>
    <row r="3" spans="1:27" x14ac:dyDescent="0.25">
      <c r="A3" s="408"/>
      <c r="B3" s="409" t="s">
        <v>481</v>
      </c>
      <c r="C3" s="410" t="s">
        <v>482</v>
      </c>
      <c r="O3" s="411" t="s">
        <v>343</v>
      </c>
      <c r="P3" s="405">
        <v>1</v>
      </c>
    </row>
    <row r="4" spans="1:27" x14ac:dyDescent="0.25">
      <c r="A4" s="412" t="s">
        <v>483</v>
      </c>
      <c r="B4" s="413" t="s">
        <v>343</v>
      </c>
      <c r="C4" s="414">
        <v>2015</v>
      </c>
      <c r="O4" s="411" t="s">
        <v>444</v>
      </c>
      <c r="P4" s="405">
        <v>2</v>
      </c>
      <c r="AA4" s="404"/>
    </row>
    <row r="5" spans="1:27" x14ac:dyDescent="0.25">
      <c r="A5" s="415"/>
      <c r="B5" s="416"/>
      <c r="C5" s="417"/>
      <c r="O5" s="411" t="s">
        <v>158</v>
      </c>
      <c r="P5" s="405">
        <v>3</v>
      </c>
      <c r="AA5" s="418"/>
    </row>
    <row r="6" spans="1:27" x14ac:dyDescent="0.25">
      <c r="A6" s="412" t="s">
        <v>484</v>
      </c>
      <c r="B6" s="419"/>
      <c r="C6" s="420" t="s">
        <v>485</v>
      </c>
      <c r="O6" s="411" t="s">
        <v>445</v>
      </c>
      <c r="P6" s="405">
        <v>4</v>
      </c>
      <c r="AA6" s="421"/>
    </row>
    <row r="7" spans="1:27" x14ac:dyDescent="0.25">
      <c r="A7" s="415"/>
      <c r="B7" s="416"/>
      <c r="C7" s="417"/>
      <c r="K7" s="418"/>
      <c r="L7" s="404"/>
      <c r="O7" s="411" t="s">
        <v>157</v>
      </c>
      <c r="P7" s="405">
        <v>5</v>
      </c>
    </row>
    <row r="8" spans="1:27" x14ac:dyDescent="0.25">
      <c r="A8" s="412" t="s">
        <v>486</v>
      </c>
      <c r="B8" s="422"/>
      <c r="C8" s="420" t="s">
        <v>481</v>
      </c>
      <c r="I8" s="418"/>
      <c r="O8" s="411" t="s">
        <v>156</v>
      </c>
      <c r="P8" s="405">
        <v>6</v>
      </c>
    </row>
    <row r="9" spans="1:27" x14ac:dyDescent="0.25">
      <c r="A9" s="415"/>
      <c r="B9" s="416"/>
      <c r="C9" s="423"/>
      <c r="K9" s="418"/>
      <c r="L9" s="404"/>
      <c r="O9" s="411" t="s">
        <v>446</v>
      </c>
      <c r="P9" s="405">
        <v>7</v>
      </c>
    </row>
    <row r="10" spans="1:27" x14ac:dyDescent="0.25">
      <c r="A10" s="412" t="s">
        <v>487</v>
      </c>
      <c r="B10" s="424"/>
      <c r="C10" s="420" t="s">
        <v>488</v>
      </c>
      <c r="K10" s="418"/>
      <c r="L10" s="404"/>
      <c r="O10" s="411" t="s">
        <v>173</v>
      </c>
      <c r="P10" s="405">
        <v>8</v>
      </c>
    </row>
    <row r="11" spans="1:27" x14ac:dyDescent="0.25">
      <c r="A11" s="415"/>
      <c r="B11" s="425"/>
      <c r="C11" s="426"/>
      <c r="K11" s="418"/>
      <c r="L11" s="404"/>
      <c r="O11" s="411" t="s">
        <v>447</v>
      </c>
      <c r="P11" s="405">
        <v>9</v>
      </c>
    </row>
    <row r="12" spans="1:27" x14ac:dyDescent="0.25">
      <c r="A12" s="412" t="s">
        <v>489</v>
      </c>
      <c r="B12" s="424"/>
      <c r="C12" s="427" t="s">
        <v>490</v>
      </c>
      <c r="L12" s="404"/>
      <c r="O12" s="411" t="s">
        <v>448</v>
      </c>
      <c r="P12" s="405">
        <v>10</v>
      </c>
    </row>
    <row r="13" spans="1:27" x14ac:dyDescent="0.25">
      <c r="A13" s="411"/>
      <c r="B13" s="418"/>
      <c r="D13" s="428"/>
      <c r="E13" s="428"/>
      <c r="F13" s="429"/>
      <c r="G13" s="430"/>
      <c r="H13" s="430"/>
      <c r="O13" s="411" t="s">
        <v>449</v>
      </c>
      <c r="P13" s="405">
        <v>11</v>
      </c>
    </row>
    <row r="14" spans="1:27" x14ac:dyDescent="0.25">
      <c r="A14" s="431" t="s">
        <v>491</v>
      </c>
      <c r="B14" s="432" t="str">
        <f>IF(AND($B$6&lt;&gt;"",$B$6&gt;0,$B$4&lt;&gt;"",$C$4&lt;&gt;"",$C$4&gt;0,$B$8&lt;&gt;"",$B$8&gt;0,$B$10&lt;&gt;"",$B$10&gt;0),"OK","NOK")</f>
        <v>NOK</v>
      </c>
      <c r="C14" s="430"/>
      <c r="D14" s="428"/>
      <c r="O14" s="411" t="s">
        <v>450</v>
      </c>
      <c r="P14" s="405">
        <v>12</v>
      </c>
    </row>
    <row r="15" spans="1:27" x14ac:dyDescent="0.25">
      <c r="A15" s="433"/>
      <c r="B15" s="429"/>
      <c r="C15" s="430"/>
      <c r="D15" s="428"/>
      <c r="O15" s="411"/>
    </row>
    <row r="16" spans="1:27" x14ac:dyDescent="0.25">
      <c r="A16" s="434" t="s">
        <v>492</v>
      </c>
      <c r="B16" s="435" t="str">
        <f>IF($B$14="OK",($B$6*$B$10/100)/(12*(1-POWER(1+(($B$10/100)/12),-$B$8))),"")</f>
        <v/>
      </c>
      <c r="C16" s="427" t="s">
        <v>493</v>
      </c>
      <c r="D16" s="428"/>
    </row>
    <row r="17" spans="1:11" x14ac:dyDescent="0.25">
      <c r="A17" s="434" t="s">
        <v>494</v>
      </c>
      <c r="B17" s="435" t="str">
        <f>IF($B$14="OK",$B$6*$B$12/100/12,"")</f>
        <v/>
      </c>
      <c r="C17" s="427" t="s">
        <v>493</v>
      </c>
      <c r="D17" s="428"/>
    </row>
    <row r="18" spans="1:11" x14ac:dyDescent="0.25">
      <c r="A18" s="434" t="s">
        <v>495</v>
      </c>
      <c r="B18" s="436" t="str">
        <f>IF($B$14="OK",$B$16+$B$17,"")</f>
        <v/>
      </c>
      <c r="C18" s="437" t="s">
        <v>493</v>
      </c>
      <c r="D18" s="428"/>
    </row>
    <row r="19" spans="1:11" x14ac:dyDescent="0.25">
      <c r="A19" s="433"/>
      <c r="B19" s="429"/>
      <c r="C19" s="430"/>
      <c r="D19" s="428"/>
    </row>
    <row r="20" spans="1:11" x14ac:dyDescent="0.25">
      <c r="A20" s="433"/>
      <c r="B20" s="429"/>
      <c r="C20" s="430"/>
      <c r="D20" s="428"/>
    </row>
    <row r="21" spans="1:11" x14ac:dyDescent="0.25">
      <c r="A21" s="434" t="s">
        <v>496</v>
      </c>
      <c r="B21" s="435" t="str">
        <f>IF($B$14="OK",$B$6*((($B$10*0.01*$B$8)/(12*(1-POWER(1+($B$10/100)/12,-$B$8))))-1),"")</f>
        <v/>
      </c>
      <c r="C21" s="427" t="s">
        <v>497</v>
      </c>
      <c r="D21" s="428"/>
    </row>
    <row r="22" spans="1:11" x14ac:dyDescent="0.25">
      <c r="A22" s="434" t="s">
        <v>498</v>
      </c>
      <c r="B22" s="435" t="str">
        <f>IF($B$14="OK",$B$6*$B$12*0.01*$B$8/12,"")</f>
        <v/>
      </c>
      <c r="C22" s="427" t="s">
        <v>497</v>
      </c>
      <c r="D22" s="428"/>
      <c r="E22" s="428"/>
    </row>
    <row r="23" spans="1:11" x14ac:dyDescent="0.25">
      <c r="A23" s="434" t="s">
        <v>499</v>
      </c>
      <c r="B23" s="436" t="str">
        <f>IF($B$14="OK",$B$21+$B$22,"")</f>
        <v/>
      </c>
      <c r="C23" s="437" t="s">
        <v>497</v>
      </c>
      <c r="D23" s="428"/>
    </row>
    <row r="24" spans="1:11" x14ac:dyDescent="0.25">
      <c r="A24" s="428"/>
      <c r="B24" s="429"/>
      <c r="C24" s="430"/>
      <c r="D24" s="428"/>
    </row>
    <row r="25" spans="1:11" ht="22.5" customHeight="1" x14ac:dyDescent="0.25">
      <c r="C25" s="438"/>
      <c r="D25" s="428"/>
      <c r="E25" s="418"/>
    </row>
    <row r="26" spans="1:11" s="439" customFormat="1" ht="57" customHeight="1" x14ac:dyDescent="0.2">
      <c r="B26" s="446" t="s">
        <v>500</v>
      </c>
      <c r="C26" s="446" t="s">
        <v>501</v>
      </c>
      <c r="D26" s="446" t="s">
        <v>502</v>
      </c>
      <c r="E26" s="446" t="s">
        <v>503</v>
      </c>
      <c r="F26" s="446" t="s">
        <v>504</v>
      </c>
      <c r="G26" s="447" t="s">
        <v>505</v>
      </c>
      <c r="H26" s="447" t="s">
        <v>506</v>
      </c>
      <c r="I26" s="447" t="s">
        <v>507</v>
      </c>
      <c r="J26" s="447" t="s">
        <v>508</v>
      </c>
    </row>
    <row r="27" spans="1:11" x14ac:dyDescent="0.25">
      <c r="B27" s="418" t="str">
        <f>IF($B$14="OK",1,"")</f>
        <v/>
      </c>
      <c r="C27" s="440" t="str">
        <f>IF(B27&lt;&gt;"",DATE(C4,VLOOKUP($B$4,$O$3:$P$14,2,0),1),"")</f>
        <v/>
      </c>
      <c r="D27" s="441" t="str">
        <f>IF(B27&lt;&gt;"",$B$16,"")</f>
        <v/>
      </c>
      <c r="E27" s="441" t="str">
        <f>IF(B27&lt;&gt;"",$B$17,"")</f>
        <v/>
      </c>
      <c r="F27" s="441" t="str">
        <f>IF(B27&lt;&gt;"",$B$6*$B$10/100/12,"")</f>
        <v/>
      </c>
      <c r="G27" s="441" t="str">
        <f>IF(D27&lt;&gt;"",F27,"")</f>
        <v/>
      </c>
      <c r="H27" s="441" t="str">
        <f>IF(E27&lt;&gt;"",D27-F27,"")</f>
        <v/>
      </c>
      <c r="I27" s="441" t="str">
        <f>IF(E27&lt;&gt;"",D27-F27,"")</f>
        <v/>
      </c>
      <c r="J27" s="441" t="str">
        <f>IF(F27&lt;&gt;"",$B$6-I27,"")</f>
        <v/>
      </c>
      <c r="K27" s="442"/>
    </row>
    <row r="28" spans="1:11" ht="15" customHeight="1" x14ac:dyDescent="0.25">
      <c r="B28" s="418" t="str">
        <f>IF($B$14="OK",IF(B27&lt;$B$8,B27+1,""),"")</f>
        <v/>
      </c>
      <c r="C28" s="440" t="str">
        <f>IF(B28&lt;&gt;"",DATE(YEAR(C27),MONTH(C27)+1,DAY(C27)),"")</f>
        <v/>
      </c>
      <c r="D28" s="441" t="str">
        <f t="shared" ref="D28:D91" si="0">IF(B28&lt;&gt;"",$B$16,"")</f>
        <v/>
      </c>
      <c r="E28" s="441" t="str">
        <f t="shared" ref="E28:E91" si="1">IF(B28&lt;&gt;"",$B$17,"")</f>
        <v/>
      </c>
      <c r="F28" s="441" t="str">
        <f>IF(B28&lt;&gt;"",J27*$B$10/100/12,"")</f>
        <v/>
      </c>
      <c r="G28" s="441" t="str">
        <f>IF(D28&lt;&gt;"",G27+F28,"")</f>
        <v/>
      </c>
      <c r="H28" s="441" t="str">
        <f t="shared" ref="H28:H91" si="2">IF(E28&lt;&gt;"",D28-F28,"")</f>
        <v/>
      </c>
      <c r="I28" s="441" t="str">
        <f>IF(E28&lt;&gt;"",D28-F28+I27,"")</f>
        <v/>
      </c>
      <c r="J28" s="441" t="str">
        <f t="shared" ref="J28:J91" si="3">IF(F28&lt;&gt;"",$B$6-I28,"")</f>
        <v/>
      </c>
      <c r="K28" s="442"/>
    </row>
    <row r="29" spans="1:11" ht="15" customHeight="1" x14ac:dyDescent="0.25">
      <c r="B29" s="418" t="str">
        <f t="shared" ref="B29:B92" si="4">IF($B$14="OK",IF(B28&lt;$B$8,B28+1,""),"")</f>
        <v/>
      </c>
      <c r="C29" s="440" t="str">
        <f t="shared" ref="C29:C92" si="5">IF(B29&lt;&gt;"",DATE(YEAR(C28),MONTH(C28)+1,DAY(C28)),"")</f>
        <v/>
      </c>
      <c r="D29" s="441" t="str">
        <f t="shared" si="0"/>
        <v/>
      </c>
      <c r="E29" s="441" t="str">
        <f t="shared" si="1"/>
        <v/>
      </c>
      <c r="F29" s="441" t="str">
        <f t="shared" ref="F29:F92" si="6">IF(B29&lt;&gt;"",J28*$B$10/100/12,"")</f>
        <v/>
      </c>
      <c r="G29" s="441" t="str">
        <f t="shared" ref="G29:G92" si="7">IF(D29&lt;&gt;"",G28+F29,"")</f>
        <v/>
      </c>
      <c r="H29" s="441" t="str">
        <f t="shared" si="2"/>
        <v/>
      </c>
      <c r="I29" s="441" t="str">
        <f t="shared" ref="I29:I92" si="8">IF(E29&lt;&gt;"",D29-F29+I28,"")</f>
        <v/>
      </c>
      <c r="J29" s="441" t="str">
        <f t="shared" si="3"/>
        <v/>
      </c>
    </row>
    <row r="30" spans="1:11" ht="15" customHeight="1" x14ac:dyDescent="0.25">
      <c r="B30" s="418" t="str">
        <f t="shared" si="4"/>
        <v/>
      </c>
      <c r="C30" s="440" t="str">
        <f t="shared" si="5"/>
        <v/>
      </c>
      <c r="D30" s="441" t="str">
        <f t="shared" si="0"/>
        <v/>
      </c>
      <c r="E30" s="441" t="str">
        <f t="shared" si="1"/>
        <v/>
      </c>
      <c r="F30" s="441" t="str">
        <f t="shared" si="6"/>
        <v/>
      </c>
      <c r="G30" s="441" t="str">
        <f t="shared" si="7"/>
        <v/>
      </c>
      <c r="H30" s="441" t="str">
        <f t="shared" si="2"/>
        <v/>
      </c>
      <c r="I30" s="441" t="str">
        <f t="shared" si="8"/>
        <v/>
      </c>
      <c r="J30" s="441" t="str">
        <f t="shared" si="3"/>
        <v/>
      </c>
    </row>
    <row r="31" spans="1:11" ht="15" customHeight="1" x14ac:dyDescent="0.25">
      <c r="B31" s="418" t="str">
        <f t="shared" si="4"/>
        <v/>
      </c>
      <c r="C31" s="440" t="str">
        <f t="shared" si="5"/>
        <v/>
      </c>
      <c r="D31" s="441" t="str">
        <f t="shared" si="0"/>
        <v/>
      </c>
      <c r="E31" s="441" t="str">
        <f t="shared" si="1"/>
        <v/>
      </c>
      <c r="F31" s="441" t="str">
        <f t="shared" si="6"/>
        <v/>
      </c>
      <c r="G31" s="441" t="str">
        <f t="shared" si="7"/>
        <v/>
      </c>
      <c r="H31" s="441" t="str">
        <f t="shared" si="2"/>
        <v/>
      </c>
      <c r="I31" s="441" t="str">
        <f t="shared" si="8"/>
        <v/>
      </c>
      <c r="J31" s="441" t="str">
        <f t="shared" si="3"/>
        <v/>
      </c>
    </row>
    <row r="32" spans="1:11" ht="15" customHeight="1" x14ac:dyDescent="0.25">
      <c r="B32" s="418" t="str">
        <f t="shared" si="4"/>
        <v/>
      </c>
      <c r="C32" s="440" t="str">
        <f t="shared" si="5"/>
        <v/>
      </c>
      <c r="D32" s="441" t="str">
        <f t="shared" si="0"/>
        <v/>
      </c>
      <c r="E32" s="441" t="str">
        <f t="shared" si="1"/>
        <v/>
      </c>
      <c r="F32" s="441" t="str">
        <f t="shared" si="6"/>
        <v/>
      </c>
      <c r="G32" s="441" t="str">
        <f t="shared" si="7"/>
        <v/>
      </c>
      <c r="H32" s="441" t="str">
        <f t="shared" si="2"/>
        <v/>
      </c>
      <c r="I32" s="441" t="str">
        <f t="shared" si="8"/>
        <v/>
      </c>
      <c r="J32" s="441" t="str">
        <f t="shared" si="3"/>
        <v/>
      </c>
    </row>
    <row r="33" spans="2:10" ht="15" customHeight="1" x14ac:dyDescent="0.25">
      <c r="B33" s="418" t="str">
        <f t="shared" si="4"/>
        <v/>
      </c>
      <c r="C33" s="440" t="str">
        <f t="shared" si="5"/>
        <v/>
      </c>
      <c r="D33" s="441" t="str">
        <f t="shared" si="0"/>
        <v/>
      </c>
      <c r="E33" s="441" t="str">
        <f t="shared" si="1"/>
        <v/>
      </c>
      <c r="F33" s="441" t="str">
        <f t="shared" si="6"/>
        <v/>
      </c>
      <c r="G33" s="441" t="str">
        <f t="shared" si="7"/>
        <v/>
      </c>
      <c r="H33" s="441" t="str">
        <f t="shared" si="2"/>
        <v/>
      </c>
      <c r="I33" s="441" t="str">
        <f t="shared" si="8"/>
        <v/>
      </c>
      <c r="J33" s="441" t="str">
        <f t="shared" si="3"/>
        <v/>
      </c>
    </row>
    <row r="34" spans="2:10" ht="15" customHeight="1" x14ac:dyDescent="0.25">
      <c r="B34" s="418" t="str">
        <f t="shared" si="4"/>
        <v/>
      </c>
      <c r="C34" s="440" t="str">
        <f t="shared" si="5"/>
        <v/>
      </c>
      <c r="D34" s="441" t="str">
        <f t="shared" si="0"/>
        <v/>
      </c>
      <c r="E34" s="441" t="str">
        <f t="shared" si="1"/>
        <v/>
      </c>
      <c r="F34" s="441" t="str">
        <f t="shared" si="6"/>
        <v/>
      </c>
      <c r="G34" s="441" t="str">
        <f t="shared" si="7"/>
        <v/>
      </c>
      <c r="H34" s="441" t="str">
        <f t="shared" si="2"/>
        <v/>
      </c>
      <c r="I34" s="441" t="str">
        <f t="shared" si="8"/>
        <v/>
      </c>
      <c r="J34" s="441" t="str">
        <f t="shared" si="3"/>
        <v/>
      </c>
    </row>
    <row r="35" spans="2:10" ht="15" customHeight="1" x14ac:dyDescent="0.25">
      <c r="B35" s="418" t="str">
        <f t="shared" si="4"/>
        <v/>
      </c>
      <c r="C35" s="440" t="str">
        <f t="shared" si="5"/>
        <v/>
      </c>
      <c r="D35" s="441" t="str">
        <f t="shared" si="0"/>
        <v/>
      </c>
      <c r="E35" s="441" t="str">
        <f t="shared" si="1"/>
        <v/>
      </c>
      <c r="F35" s="441" t="str">
        <f t="shared" si="6"/>
        <v/>
      </c>
      <c r="G35" s="441" t="str">
        <f t="shared" si="7"/>
        <v/>
      </c>
      <c r="H35" s="441" t="str">
        <f t="shared" si="2"/>
        <v/>
      </c>
      <c r="I35" s="441" t="str">
        <f t="shared" si="8"/>
        <v/>
      </c>
      <c r="J35" s="441" t="str">
        <f t="shared" si="3"/>
        <v/>
      </c>
    </row>
    <row r="36" spans="2:10" ht="15" customHeight="1" x14ac:dyDescent="0.25">
      <c r="B36" s="418" t="str">
        <f t="shared" si="4"/>
        <v/>
      </c>
      <c r="C36" s="440" t="str">
        <f t="shared" si="5"/>
        <v/>
      </c>
      <c r="D36" s="441" t="str">
        <f t="shared" si="0"/>
        <v/>
      </c>
      <c r="E36" s="441" t="str">
        <f t="shared" si="1"/>
        <v/>
      </c>
      <c r="F36" s="441" t="str">
        <f t="shared" si="6"/>
        <v/>
      </c>
      <c r="G36" s="441" t="str">
        <f t="shared" si="7"/>
        <v/>
      </c>
      <c r="H36" s="441" t="str">
        <f t="shared" si="2"/>
        <v/>
      </c>
      <c r="I36" s="441" t="str">
        <f t="shared" si="8"/>
        <v/>
      </c>
      <c r="J36" s="441" t="str">
        <f t="shared" si="3"/>
        <v/>
      </c>
    </row>
    <row r="37" spans="2:10" ht="15" customHeight="1" x14ac:dyDescent="0.25">
      <c r="B37" s="418" t="str">
        <f t="shared" si="4"/>
        <v/>
      </c>
      <c r="C37" s="440" t="str">
        <f>IF(B37&lt;&gt;"",DATE(YEAR(C36),MONTH(C36)+1,DAY(C36)),"")</f>
        <v/>
      </c>
      <c r="D37" s="441" t="str">
        <f t="shared" si="0"/>
        <v/>
      </c>
      <c r="E37" s="441" t="str">
        <f t="shared" si="1"/>
        <v/>
      </c>
      <c r="F37" s="441" t="str">
        <f t="shared" si="6"/>
        <v/>
      </c>
      <c r="G37" s="441" t="str">
        <f t="shared" si="7"/>
        <v/>
      </c>
      <c r="H37" s="441" t="str">
        <f t="shared" si="2"/>
        <v/>
      </c>
      <c r="I37" s="441" t="str">
        <f t="shared" si="8"/>
        <v/>
      </c>
      <c r="J37" s="441" t="str">
        <f t="shared" si="3"/>
        <v/>
      </c>
    </row>
    <row r="38" spans="2:10" ht="15" customHeight="1" x14ac:dyDescent="0.25">
      <c r="B38" s="418" t="str">
        <f t="shared" si="4"/>
        <v/>
      </c>
      <c r="C38" s="440" t="str">
        <f>IF(B38&lt;&gt;"",DATE(YEAR(C37),MONTH(C37)+1,DAY(C37)),"")</f>
        <v/>
      </c>
      <c r="D38" s="441" t="str">
        <f t="shared" si="0"/>
        <v/>
      </c>
      <c r="E38" s="441" t="str">
        <f t="shared" si="1"/>
        <v/>
      </c>
      <c r="F38" s="441" t="str">
        <f t="shared" si="6"/>
        <v/>
      </c>
      <c r="G38" s="441" t="str">
        <f t="shared" si="7"/>
        <v/>
      </c>
      <c r="H38" s="441" t="str">
        <f t="shared" si="2"/>
        <v/>
      </c>
      <c r="I38" s="441" t="str">
        <f t="shared" si="8"/>
        <v/>
      </c>
      <c r="J38" s="441" t="str">
        <f t="shared" si="3"/>
        <v/>
      </c>
    </row>
    <row r="39" spans="2:10" ht="15" customHeight="1" x14ac:dyDescent="0.25">
      <c r="B39" s="418" t="str">
        <f t="shared" si="4"/>
        <v/>
      </c>
      <c r="C39" s="440" t="str">
        <f t="shared" si="5"/>
        <v/>
      </c>
      <c r="D39" s="441" t="str">
        <f t="shared" si="0"/>
        <v/>
      </c>
      <c r="E39" s="441" t="str">
        <f t="shared" si="1"/>
        <v/>
      </c>
      <c r="F39" s="441" t="str">
        <f t="shared" si="6"/>
        <v/>
      </c>
      <c r="G39" s="441" t="str">
        <f t="shared" si="7"/>
        <v/>
      </c>
      <c r="H39" s="441" t="str">
        <f t="shared" si="2"/>
        <v/>
      </c>
      <c r="I39" s="441" t="str">
        <f t="shared" si="8"/>
        <v/>
      </c>
      <c r="J39" s="441" t="str">
        <f t="shared" si="3"/>
        <v/>
      </c>
    </row>
    <row r="40" spans="2:10" ht="15" customHeight="1" x14ac:dyDescent="0.25">
      <c r="B40" s="418" t="str">
        <f t="shared" si="4"/>
        <v/>
      </c>
      <c r="C40" s="440" t="str">
        <f t="shared" si="5"/>
        <v/>
      </c>
      <c r="D40" s="441" t="str">
        <f t="shared" si="0"/>
        <v/>
      </c>
      <c r="E40" s="441" t="str">
        <f t="shared" si="1"/>
        <v/>
      </c>
      <c r="F40" s="441" t="str">
        <f t="shared" si="6"/>
        <v/>
      </c>
      <c r="G40" s="441" t="str">
        <f t="shared" si="7"/>
        <v/>
      </c>
      <c r="H40" s="441" t="str">
        <f t="shared" si="2"/>
        <v/>
      </c>
      <c r="I40" s="441" t="str">
        <f t="shared" si="8"/>
        <v/>
      </c>
      <c r="J40" s="441" t="str">
        <f t="shared" si="3"/>
        <v/>
      </c>
    </row>
    <row r="41" spans="2:10" ht="15" customHeight="1" x14ac:dyDescent="0.25">
      <c r="B41" s="418" t="str">
        <f t="shared" si="4"/>
        <v/>
      </c>
      <c r="C41" s="440" t="str">
        <f t="shared" si="5"/>
        <v/>
      </c>
      <c r="D41" s="441" t="str">
        <f t="shared" si="0"/>
        <v/>
      </c>
      <c r="E41" s="441" t="str">
        <f t="shared" si="1"/>
        <v/>
      </c>
      <c r="F41" s="441" t="str">
        <f t="shared" si="6"/>
        <v/>
      </c>
      <c r="G41" s="441" t="str">
        <f t="shared" si="7"/>
        <v/>
      </c>
      <c r="H41" s="441" t="str">
        <f t="shared" si="2"/>
        <v/>
      </c>
      <c r="I41" s="441" t="str">
        <f t="shared" si="8"/>
        <v/>
      </c>
      <c r="J41" s="441" t="str">
        <f t="shared" si="3"/>
        <v/>
      </c>
    </row>
    <row r="42" spans="2:10" ht="15" customHeight="1" x14ac:dyDescent="0.25">
      <c r="B42" s="418" t="str">
        <f t="shared" si="4"/>
        <v/>
      </c>
      <c r="C42" s="440" t="str">
        <f t="shared" si="5"/>
        <v/>
      </c>
      <c r="D42" s="441" t="str">
        <f t="shared" si="0"/>
        <v/>
      </c>
      <c r="E42" s="441" t="str">
        <f t="shared" si="1"/>
        <v/>
      </c>
      <c r="F42" s="441" t="str">
        <f t="shared" si="6"/>
        <v/>
      </c>
      <c r="G42" s="441" t="str">
        <f t="shared" si="7"/>
        <v/>
      </c>
      <c r="H42" s="441" t="str">
        <f t="shared" si="2"/>
        <v/>
      </c>
      <c r="I42" s="441" t="str">
        <f t="shared" si="8"/>
        <v/>
      </c>
      <c r="J42" s="441" t="str">
        <f t="shared" si="3"/>
        <v/>
      </c>
    </row>
    <row r="43" spans="2:10" ht="15" customHeight="1" x14ac:dyDescent="0.25">
      <c r="B43" s="418" t="str">
        <f t="shared" si="4"/>
        <v/>
      </c>
      <c r="C43" s="440" t="str">
        <f t="shared" si="5"/>
        <v/>
      </c>
      <c r="D43" s="441" t="str">
        <f t="shared" si="0"/>
        <v/>
      </c>
      <c r="E43" s="441" t="str">
        <f t="shared" si="1"/>
        <v/>
      </c>
      <c r="F43" s="441" t="str">
        <f t="shared" si="6"/>
        <v/>
      </c>
      <c r="G43" s="441" t="str">
        <f t="shared" si="7"/>
        <v/>
      </c>
      <c r="H43" s="441" t="str">
        <f t="shared" si="2"/>
        <v/>
      </c>
      <c r="I43" s="441" t="str">
        <f t="shared" si="8"/>
        <v/>
      </c>
      <c r="J43" s="441" t="str">
        <f t="shared" si="3"/>
        <v/>
      </c>
    </row>
    <row r="44" spans="2:10" ht="15" customHeight="1" x14ac:dyDescent="0.25">
      <c r="B44" s="418" t="str">
        <f t="shared" si="4"/>
        <v/>
      </c>
      <c r="C44" s="440" t="str">
        <f t="shared" si="5"/>
        <v/>
      </c>
      <c r="D44" s="441" t="str">
        <f t="shared" si="0"/>
        <v/>
      </c>
      <c r="E44" s="441" t="str">
        <f t="shared" si="1"/>
        <v/>
      </c>
      <c r="F44" s="441" t="str">
        <f t="shared" si="6"/>
        <v/>
      </c>
      <c r="G44" s="441" t="str">
        <f t="shared" si="7"/>
        <v/>
      </c>
      <c r="H44" s="441" t="str">
        <f t="shared" si="2"/>
        <v/>
      </c>
      <c r="I44" s="441" t="str">
        <f t="shared" si="8"/>
        <v/>
      </c>
      <c r="J44" s="441" t="str">
        <f t="shared" si="3"/>
        <v/>
      </c>
    </row>
    <row r="45" spans="2:10" ht="15" customHeight="1" x14ac:dyDescent="0.25">
      <c r="B45" s="418" t="str">
        <f t="shared" si="4"/>
        <v/>
      </c>
      <c r="C45" s="440" t="str">
        <f t="shared" si="5"/>
        <v/>
      </c>
      <c r="D45" s="441" t="str">
        <f t="shared" si="0"/>
        <v/>
      </c>
      <c r="E45" s="441" t="str">
        <f t="shared" si="1"/>
        <v/>
      </c>
      <c r="F45" s="441" t="str">
        <f t="shared" si="6"/>
        <v/>
      </c>
      <c r="G45" s="441" t="str">
        <f t="shared" si="7"/>
        <v/>
      </c>
      <c r="H45" s="441" t="str">
        <f t="shared" si="2"/>
        <v/>
      </c>
      <c r="I45" s="441" t="str">
        <f t="shared" si="8"/>
        <v/>
      </c>
      <c r="J45" s="441" t="str">
        <f t="shared" si="3"/>
        <v/>
      </c>
    </row>
    <row r="46" spans="2:10" ht="15" customHeight="1" x14ac:dyDescent="0.25">
      <c r="B46" s="418" t="str">
        <f t="shared" si="4"/>
        <v/>
      </c>
      <c r="C46" s="440" t="str">
        <f t="shared" si="5"/>
        <v/>
      </c>
      <c r="D46" s="441" t="str">
        <f t="shared" si="0"/>
        <v/>
      </c>
      <c r="E46" s="441" t="str">
        <f t="shared" si="1"/>
        <v/>
      </c>
      <c r="F46" s="441" t="str">
        <f t="shared" si="6"/>
        <v/>
      </c>
      <c r="G46" s="441" t="str">
        <f t="shared" si="7"/>
        <v/>
      </c>
      <c r="H46" s="441" t="str">
        <f t="shared" si="2"/>
        <v/>
      </c>
      <c r="I46" s="441" t="str">
        <f t="shared" si="8"/>
        <v/>
      </c>
      <c r="J46" s="441" t="str">
        <f t="shared" si="3"/>
        <v/>
      </c>
    </row>
    <row r="47" spans="2:10" ht="15" customHeight="1" x14ac:dyDescent="0.25">
      <c r="B47" s="418" t="str">
        <f t="shared" si="4"/>
        <v/>
      </c>
      <c r="C47" s="440" t="str">
        <f t="shared" si="5"/>
        <v/>
      </c>
      <c r="D47" s="441" t="str">
        <f t="shared" si="0"/>
        <v/>
      </c>
      <c r="E47" s="441" t="str">
        <f t="shared" si="1"/>
        <v/>
      </c>
      <c r="F47" s="441" t="str">
        <f t="shared" si="6"/>
        <v/>
      </c>
      <c r="G47" s="441" t="str">
        <f t="shared" si="7"/>
        <v/>
      </c>
      <c r="H47" s="441" t="str">
        <f t="shared" si="2"/>
        <v/>
      </c>
      <c r="I47" s="441" t="str">
        <f t="shared" si="8"/>
        <v/>
      </c>
      <c r="J47" s="441" t="str">
        <f t="shared" si="3"/>
        <v/>
      </c>
    </row>
    <row r="48" spans="2:10" ht="15" customHeight="1" x14ac:dyDescent="0.25">
      <c r="B48" s="418" t="str">
        <f t="shared" si="4"/>
        <v/>
      </c>
      <c r="C48" s="440" t="str">
        <f t="shared" si="5"/>
        <v/>
      </c>
      <c r="D48" s="441" t="str">
        <f t="shared" si="0"/>
        <v/>
      </c>
      <c r="E48" s="441" t="str">
        <f t="shared" si="1"/>
        <v/>
      </c>
      <c r="F48" s="441" t="str">
        <f t="shared" si="6"/>
        <v/>
      </c>
      <c r="G48" s="441" t="str">
        <f t="shared" si="7"/>
        <v/>
      </c>
      <c r="H48" s="441" t="str">
        <f t="shared" si="2"/>
        <v/>
      </c>
      <c r="I48" s="441" t="str">
        <f t="shared" si="8"/>
        <v/>
      </c>
      <c r="J48" s="441" t="str">
        <f t="shared" si="3"/>
        <v/>
      </c>
    </row>
    <row r="49" spans="2:10" ht="15" customHeight="1" x14ac:dyDescent="0.25">
      <c r="B49" s="418" t="str">
        <f t="shared" si="4"/>
        <v/>
      </c>
      <c r="C49" s="440" t="str">
        <f t="shared" si="5"/>
        <v/>
      </c>
      <c r="D49" s="441" t="str">
        <f t="shared" si="0"/>
        <v/>
      </c>
      <c r="E49" s="441" t="str">
        <f t="shared" si="1"/>
        <v/>
      </c>
      <c r="F49" s="441" t="str">
        <f t="shared" si="6"/>
        <v/>
      </c>
      <c r="G49" s="441" t="str">
        <f t="shared" si="7"/>
        <v/>
      </c>
      <c r="H49" s="441" t="str">
        <f t="shared" si="2"/>
        <v/>
      </c>
      <c r="I49" s="441" t="str">
        <f t="shared" si="8"/>
        <v/>
      </c>
      <c r="J49" s="441" t="str">
        <f t="shared" si="3"/>
        <v/>
      </c>
    </row>
    <row r="50" spans="2:10" ht="15" customHeight="1" x14ac:dyDescent="0.25">
      <c r="B50" s="418" t="str">
        <f t="shared" si="4"/>
        <v/>
      </c>
      <c r="C50" s="440" t="str">
        <f t="shared" si="5"/>
        <v/>
      </c>
      <c r="D50" s="441" t="str">
        <f t="shared" si="0"/>
        <v/>
      </c>
      <c r="E50" s="441" t="str">
        <f t="shared" si="1"/>
        <v/>
      </c>
      <c r="F50" s="441" t="str">
        <f t="shared" si="6"/>
        <v/>
      </c>
      <c r="G50" s="441" t="str">
        <f t="shared" si="7"/>
        <v/>
      </c>
      <c r="H50" s="441" t="str">
        <f t="shared" si="2"/>
        <v/>
      </c>
      <c r="I50" s="441" t="str">
        <f t="shared" si="8"/>
        <v/>
      </c>
      <c r="J50" s="441" t="str">
        <f t="shared" si="3"/>
        <v/>
      </c>
    </row>
    <row r="51" spans="2:10" ht="15" customHeight="1" x14ac:dyDescent="0.25">
      <c r="B51" s="418" t="str">
        <f t="shared" si="4"/>
        <v/>
      </c>
      <c r="C51" s="440" t="str">
        <f t="shared" si="5"/>
        <v/>
      </c>
      <c r="D51" s="441" t="str">
        <f t="shared" si="0"/>
        <v/>
      </c>
      <c r="E51" s="441" t="str">
        <f t="shared" si="1"/>
        <v/>
      </c>
      <c r="F51" s="441" t="str">
        <f t="shared" si="6"/>
        <v/>
      </c>
      <c r="G51" s="441" t="str">
        <f t="shared" si="7"/>
        <v/>
      </c>
      <c r="H51" s="441" t="str">
        <f t="shared" si="2"/>
        <v/>
      </c>
      <c r="I51" s="441" t="str">
        <f t="shared" si="8"/>
        <v/>
      </c>
      <c r="J51" s="441" t="str">
        <f t="shared" si="3"/>
        <v/>
      </c>
    </row>
    <row r="52" spans="2:10" ht="15" customHeight="1" x14ac:dyDescent="0.25">
      <c r="B52" s="418" t="str">
        <f t="shared" si="4"/>
        <v/>
      </c>
      <c r="C52" s="440" t="str">
        <f t="shared" si="5"/>
        <v/>
      </c>
      <c r="D52" s="441" t="str">
        <f t="shared" si="0"/>
        <v/>
      </c>
      <c r="E52" s="441" t="str">
        <f t="shared" si="1"/>
        <v/>
      </c>
      <c r="F52" s="441" t="str">
        <f t="shared" si="6"/>
        <v/>
      </c>
      <c r="G52" s="441" t="str">
        <f t="shared" si="7"/>
        <v/>
      </c>
      <c r="H52" s="441" t="str">
        <f t="shared" si="2"/>
        <v/>
      </c>
      <c r="I52" s="441" t="str">
        <f t="shared" si="8"/>
        <v/>
      </c>
      <c r="J52" s="441" t="str">
        <f t="shared" si="3"/>
        <v/>
      </c>
    </row>
    <row r="53" spans="2:10" ht="15" customHeight="1" x14ac:dyDescent="0.25">
      <c r="B53" s="418" t="str">
        <f t="shared" si="4"/>
        <v/>
      </c>
      <c r="C53" s="440" t="str">
        <f t="shared" si="5"/>
        <v/>
      </c>
      <c r="D53" s="441" t="str">
        <f t="shared" si="0"/>
        <v/>
      </c>
      <c r="E53" s="441" t="str">
        <f t="shared" si="1"/>
        <v/>
      </c>
      <c r="F53" s="441" t="str">
        <f t="shared" si="6"/>
        <v/>
      </c>
      <c r="G53" s="441" t="str">
        <f t="shared" si="7"/>
        <v/>
      </c>
      <c r="H53" s="441" t="str">
        <f t="shared" si="2"/>
        <v/>
      </c>
      <c r="I53" s="441" t="str">
        <f t="shared" si="8"/>
        <v/>
      </c>
      <c r="J53" s="441" t="str">
        <f t="shared" si="3"/>
        <v/>
      </c>
    </row>
    <row r="54" spans="2:10" ht="15" customHeight="1" x14ac:dyDescent="0.25">
      <c r="B54" s="418" t="str">
        <f t="shared" si="4"/>
        <v/>
      </c>
      <c r="C54" s="440" t="str">
        <f t="shared" si="5"/>
        <v/>
      </c>
      <c r="D54" s="441" t="str">
        <f t="shared" si="0"/>
        <v/>
      </c>
      <c r="E54" s="441" t="str">
        <f t="shared" si="1"/>
        <v/>
      </c>
      <c r="F54" s="441" t="str">
        <f t="shared" si="6"/>
        <v/>
      </c>
      <c r="G54" s="441" t="str">
        <f t="shared" si="7"/>
        <v/>
      </c>
      <c r="H54" s="441" t="str">
        <f t="shared" si="2"/>
        <v/>
      </c>
      <c r="I54" s="441" t="str">
        <f t="shared" si="8"/>
        <v/>
      </c>
      <c r="J54" s="441" t="str">
        <f t="shared" si="3"/>
        <v/>
      </c>
    </row>
    <row r="55" spans="2:10" ht="15" customHeight="1" x14ac:dyDescent="0.25">
      <c r="B55" s="418" t="str">
        <f t="shared" si="4"/>
        <v/>
      </c>
      <c r="C55" s="440" t="str">
        <f t="shared" si="5"/>
        <v/>
      </c>
      <c r="D55" s="441" t="str">
        <f t="shared" si="0"/>
        <v/>
      </c>
      <c r="E55" s="441" t="str">
        <f t="shared" si="1"/>
        <v/>
      </c>
      <c r="F55" s="441" t="str">
        <f t="shared" si="6"/>
        <v/>
      </c>
      <c r="G55" s="441" t="str">
        <f t="shared" si="7"/>
        <v/>
      </c>
      <c r="H55" s="441" t="str">
        <f t="shared" si="2"/>
        <v/>
      </c>
      <c r="I55" s="441" t="str">
        <f t="shared" si="8"/>
        <v/>
      </c>
      <c r="J55" s="441" t="str">
        <f t="shared" si="3"/>
        <v/>
      </c>
    </row>
    <row r="56" spans="2:10" ht="15" customHeight="1" x14ac:dyDescent="0.25">
      <c r="B56" s="418" t="str">
        <f t="shared" si="4"/>
        <v/>
      </c>
      <c r="C56" s="440" t="str">
        <f t="shared" si="5"/>
        <v/>
      </c>
      <c r="D56" s="441" t="str">
        <f t="shared" si="0"/>
        <v/>
      </c>
      <c r="E56" s="441" t="str">
        <f t="shared" si="1"/>
        <v/>
      </c>
      <c r="F56" s="441" t="str">
        <f t="shared" si="6"/>
        <v/>
      </c>
      <c r="G56" s="441" t="str">
        <f t="shared" si="7"/>
        <v/>
      </c>
      <c r="H56" s="441" t="str">
        <f t="shared" si="2"/>
        <v/>
      </c>
      <c r="I56" s="441" t="str">
        <f t="shared" si="8"/>
        <v/>
      </c>
      <c r="J56" s="441" t="str">
        <f t="shared" si="3"/>
        <v/>
      </c>
    </row>
    <row r="57" spans="2:10" ht="15" customHeight="1" x14ac:dyDescent="0.25">
      <c r="B57" s="418" t="str">
        <f t="shared" si="4"/>
        <v/>
      </c>
      <c r="C57" s="440" t="str">
        <f t="shared" si="5"/>
        <v/>
      </c>
      <c r="D57" s="441" t="str">
        <f t="shared" si="0"/>
        <v/>
      </c>
      <c r="E57" s="441" t="str">
        <f t="shared" si="1"/>
        <v/>
      </c>
      <c r="F57" s="441" t="str">
        <f t="shared" si="6"/>
        <v/>
      </c>
      <c r="G57" s="441" t="str">
        <f t="shared" si="7"/>
        <v/>
      </c>
      <c r="H57" s="441" t="str">
        <f t="shared" si="2"/>
        <v/>
      </c>
      <c r="I57" s="441" t="str">
        <f t="shared" si="8"/>
        <v/>
      </c>
      <c r="J57" s="441" t="str">
        <f t="shared" si="3"/>
        <v/>
      </c>
    </row>
    <row r="58" spans="2:10" ht="15" customHeight="1" x14ac:dyDescent="0.25">
      <c r="B58" s="418" t="str">
        <f t="shared" si="4"/>
        <v/>
      </c>
      <c r="C58" s="440" t="str">
        <f t="shared" si="5"/>
        <v/>
      </c>
      <c r="D58" s="441" t="str">
        <f t="shared" si="0"/>
        <v/>
      </c>
      <c r="E58" s="441" t="str">
        <f t="shared" si="1"/>
        <v/>
      </c>
      <c r="F58" s="441" t="str">
        <f t="shared" si="6"/>
        <v/>
      </c>
      <c r="G58" s="441" t="str">
        <f t="shared" si="7"/>
        <v/>
      </c>
      <c r="H58" s="441" t="str">
        <f t="shared" si="2"/>
        <v/>
      </c>
      <c r="I58" s="441" t="str">
        <f t="shared" si="8"/>
        <v/>
      </c>
      <c r="J58" s="441" t="str">
        <f t="shared" si="3"/>
        <v/>
      </c>
    </row>
    <row r="59" spans="2:10" ht="15" customHeight="1" x14ac:dyDescent="0.25">
      <c r="B59" s="418" t="str">
        <f t="shared" si="4"/>
        <v/>
      </c>
      <c r="C59" s="440" t="str">
        <f t="shared" si="5"/>
        <v/>
      </c>
      <c r="D59" s="441" t="str">
        <f t="shared" si="0"/>
        <v/>
      </c>
      <c r="E59" s="441" t="str">
        <f t="shared" si="1"/>
        <v/>
      </c>
      <c r="F59" s="441" t="str">
        <f t="shared" si="6"/>
        <v/>
      </c>
      <c r="G59" s="441" t="str">
        <f t="shared" si="7"/>
        <v/>
      </c>
      <c r="H59" s="441" t="str">
        <f t="shared" si="2"/>
        <v/>
      </c>
      <c r="I59" s="441" t="str">
        <f t="shared" si="8"/>
        <v/>
      </c>
      <c r="J59" s="441" t="str">
        <f t="shared" si="3"/>
        <v/>
      </c>
    </row>
    <row r="60" spans="2:10" ht="15" customHeight="1" x14ac:dyDescent="0.25">
      <c r="B60" s="418" t="str">
        <f t="shared" si="4"/>
        <v/>
      </c>
      <c r="C60" s="440" t="str">
        <f t="shared" si="5"/>
        <v/>
      </c>
      <c r="D60" s="441" t="str">
        <f t="shared" si="0"/>
        <v/>
      </c>
      <c r="E60" s="441" t="str">
        <f t="shared" si="1"/>
        <v/>
      </c>
      <c r="F60" s="441" t="str">
        <f t="shared" si="6"/>
        <v/>
      </c>
      <c r="G60" s="441" t="str">
        <f t="shared" si="7"/>
        <v/>
      </c>
      <c r="H60" s="441" t="str">
        <f t="shared" si="2"/>
        <v/>
      </c>
      <c r="I60" s="441" t="str">
        <f t="shared" si="8"/>
        <v/>
      </c>
      <c r="J60" s="441" t="str">
        <f t="shared" si="3"/>
        <v/>
      </c>
    </row>
    <row r="61" spans="2:10" ht="15" customHeight="1" x14ac:dyDescent="0.25">
      <c r="B61" s="418" t="str">
        <f t="shared" si="4"/>
        <v/>
      </c>
      <c r="C61" s="440" t="str">
        <f t="shared" si="5"/>
        <v/>
      </c>
      <c r="D61" s="441" t="str">
        <f t="shared" si="0"/>
        <v/>
      </c>
      <c r="E61" s="441" t="str">
        <f t="shared" si="1"/>
        <v/>
      </c>
      <c r="F61" s="441" t="str">
        <f t="shared" si="6"/>
        <v/>
      </c>
      <c r="G61" s="441" t="str">
        <f t="shared" si="7"/>
        <v/>
      </c>
      <c r="H61" s="441" t="str">
        <f t="shared" si="2"/>
        <v/>
      </c>
      <c r="I61" s="441" t="str">
        <f t="shared" si="8"/>
        <v/>
      </c>
      <c r="J61" s="441" t="str">
        <f t="shared" si="3"/>
        <v/>
      </c>
    </row>
    <row r="62" spans="2:10" ht="15" customHeight="1" x14ac:dyDescent="0.25">
      <c r="B62" s="418" t="str">
        <f t="shared" si="4"/>
        <v/>
      </c>
      <c r="C62" s="440" t="str">
        <f t="shared" si="5"/>
        <v/>
      </c>
      <c r="D62" s="441" t="str">
        <f t="shared" si="0"/>
        <v/>
      </c>
      <c r="E62" s="441" t="str">
        <f t="shared" si="1"/>
        <v/>
      </c>
      <c r="F62" s="441" t="str">
        <f t="shared" si="6"/>
        <v/>
      </c>
      <c r="G62" s="441" t="str">
        <f t="shared" si="7"/>
        <v/>
      </c>
      <c r="H62" s="441" t="str">
        <f t="shared" si="2"/>
        <v/>
      </c>
      <c r="I62" s="441" t="str">
        <f t="shared" si="8"/>
        <v/>
      </c>
      <c r="J62" s="441" t="str">
        <f t="shared" si="3"/>
        <v/>
      </c>
    </row>
    <row r="63" spans="2:10" ht="15" customHeight="1" x14ac:dyDescent="0.25">
      <c r="B63" s="418" t="str">
        <f t="shared" si="4"/>
        <v/>
      </c>
      <c r="C63" s="440" t="str">
        <f t="shared" si="5"/>
        <v/>
      </c>
      <c r="D63" s="441" t="str">
        <f t="shared" si="0"/>
        <v/>
      </c>
      <c r="E63" s="441" t="str">
        <f t="shared" si="1"/>
        <v/>
      </c>
      <c r="F63" s="441" t="str">
        <f t="shared" si="6"/>
        <v/>
      </c>
      <c r="G63" s="441" t="str">
        <f t="shared" si="7"/>
        <v/>
      </c>
      <c r="H63" s="441" t="str">
        <f t="shared" si="2"/>
        <v/>
      </c>
      <c r="I63" s="441" t="str">
        <f t="shared" si="8"/>
        <v/>
      </c>
      <c r="J63" s="441" t="str">
        <f t="shared" si="3"/>
        <v/>
      </c>
    </row>
    <row r="64" spans="2:10" ht="15" customHeight="1" x14ac:dyDescent="0.25">
      <c r="B64" s="418" t="str">
        <f t="shared" si="4"/>
        <v/>
      </c>
      <c r="C64" s="440" t="str">
        <f t="shared" si="5"/>
        <v/>
      </c>
      <c r="D64" s="441" t="str">
        <f t="shared" si="0"/>
        <v/>
      </c>
      <c r="E64" s="441" t="str">
        <f t="shared" si="1"/>
        <v/>
      </c>
      <c r="F64" s="441" t="str">
        <f t="shared" si="6"/>
        <v/>
      </c>
      <c r="G64" s="441" t="str">
        <f t="shared" si="7"/>
        <v/>
      </c>
      <c r="H64" s="441" t="str">
        <f t="shared" si="2"/>
        <v/>
      </c>
      <c r="I64" s="441" t="str">
        <f t="shared" si="8"/>
        <v/>
      </c>
      <c r="J64" s="441" t="str">
        <f t="shared" si="3"/>
        <v/>
      </c>
    </row>
    <row r="65" spans="2:10" ht="15" customHeight="1" x14ac:dyDescent="0.25">
      <c r="B65" s="418" t="str">
        <f t="shared" si="4"/>
        <v/>
      </c>
      <c r="C65" s="440" t="str">
        <f t="shared" si="5"/>
        <v/>
      </c>
      <c r="D65" s="441" t="str">
        <f t="shared" si="0"/>
        <v/>
      </c>
      <c r="E65" s="441" t="str">
        <f t="shared" si="1"/>
        <v/>
      </c>
      <c r="F65" s="441" t="str">
        <f t="shared" si="6"/>
        <v/>
      </c>
      <c r="G65" s="441" t="str">
        <f t="shared" si="7"/>
        <v/>
      </c>
      <c r="H65" s="441" t="str">
        <f t="shared" si="2"/>
        <v/>
      </c>
      <c r="I65" s="441" t="str">
        <f t="shared" si="8"/>
        <v/>
      </c>
      <c r="J65" s="441" t="str">
        <f t="shared" si="3"/>
        <v/>
      </c>
    </row>
    <row r="66" spans="2:10" ht="15" customHeight="1" x14ac:dyDescent="0.25">
      <c r="B66" s="418" t="str">
        <f t="shared" si="4"/>
        <v/>
      </c>
      <c r="C66" s="440" t="str">
        <f t="shared" si="5"/>
        <v/>
      </c>
      <c r="D66" s="441" t="str">
        <f t="shared" si="0"/>
        <v/>
      </c>
      <c r="E66" s="441" t="str">
        <f t="shared" si="1"/>
        <v/>
      </c>
      <c r="F66" s="441" t="str">
        <f t="shared" si="6"/>
        <v/>
      </c>
      <c r="G66" s="441" t="str">
        <f t="shared" si="7"/>
        <v/>
      </c>
      <c r="H66" s="441" t="str">
        <f t="shared" si="2"/>
        <v/>
      </c>
      <c r="I66" s="441" t="str">
        <f t="shared" si="8"/>
        <v/>
      </c>
      <c r="J66" s="441" t="str">
        <f t="shared" si="3"/>
        <v/>
      </c>
    </row>
    <row r="67" spans="2:10" ht="15" customHeight="1" x14ac:dyDescent="0.25">
      <c r="B67" s="418" t="str">
        <f t="shared" si="4"/>
        <v/>
      </c>
      <c r="C67" s="440" t="str">
        <f t="shared" si="5"/>
        <v/>
      </c>
      <c r="D67" s="441" t="str">
        <f t="shared" si="0"/>
        <v/>
      </c>
      <c r="E67" s="441" t="str">
        <f t="shared" si="1"/>
        <v/>
      </c>
      <c r="F67" s="441" t="str">
        <f t="shared" si="6"/>
        <v/>
      </c>
      <c r="G67" s="441" t="str">
        <f t="shared" si="7"/>
        <v/>
      </c>
      <c r="H67" s="441" t="str">
        <f t="shared" si="2"/>
        <v/>
      </c>
      <c r="I67" s="441" t="str">
        <f t="shared" si="8"/>
        <v/>
      </c>
      <c r="J67" s="441" t="str">
        <f t="shared" si="3"/>
        <v/>
      </c>
    </row>
    <row r="68" spans="2:10" ht="15" customHeight="1" x14ac:dyDescent="0.25">
      <c r="B68" s="418" t="str">
        <f t="shared" si="4"/>
        <v/>
      </c>
      <c r="C68" s="440" t="str">
        <f t="shared" si="5"/>
        <v/>
      </c>
      <c r="D68" s="441" t="str">
        <f t="shared" si="0"/>
        <v/>
      </c>
      <c r="E68" s="441" t="str">
        <f t="shared" si="1"/>
        <v/>
      </c>
      <c r="F68" s="441" t="str">
        <f t="shared" si="6"/>
        <v/>
      </c>
      <c r="G68" s="441" t="str">
        <f t="shared" si="7"/>
        <v/>
      </c>
      <c r="H68" s="441" t="str">
        <f t="shared" si="2"/>
        <v/>
      </c>
      <c r="I68" s="441" t="str">
        <f t="shared" si="8"/>
        <v/>
      </c>
      <c r="J68" s="441" t="str">
        <f t="shared" si="3"/>
        <v/>
      </c>
    </row>
    <row r="69" spans="2:10" ht="15" customHeight="1" x14ac:dyDescent="0.25">
      <c r="B69" s="418" t="str">
        <f t="shared" si="4"/>
        <v/>
      </c>
      <c r="C69" s="440" t="str">
        <f t="shared" si="5"/>
        <v/>
      </c>
      <c r="D69" s="441" t="str">
        <f t="shared" si="0"/>
        <v/>
      </c>
      <c r="E69" s="441" t="str">
        <f t="shared" si="1"/>
        <v/>
      </c>
      <c r="F69" s="441" t="str">
        <f t="shared" si="6"/>
        <v/>
      </c>
      <c r="G69" s="441" t="str">
        <f t="shared" si="7"/>
        <v/>
      </c>
      <c r="H69" s="441" t="str">
        <f t="shared" si="2"/>
        <v/>
      </c>
      <c r="I69" s="441" t="str">
        <f t="shared" si="8"/>
        <v/>
      </c>
      <c r="J69" s="441" t="str">
        <f t="shared" si="3"/>
        <v/>
      </c>
    </row>
    <row r="70" spans="2:10" ht="15" customHeight="1" x14ac:dyDescent="0.25">
      <c r="B70" s="418" t="str">
        <f t="shared" si="4"/>
        <v/>
      </c>
      <c r="C70" s="440" t="str">
        <f t="shared" si="5"/>
        <v/>
      </c>
      <c r="D70" s="441" t="str">
        <f t="shared" si="0"/>
        <v/>
      </c>
      <c r="E70" s="441" t="str">
        <f t="shared" si="1"/>
        <v/>
      </c>
      <c r="F70" s="441" t="str">
        <f t="shared" si="6"/>
        <v/>
      </c>
      <c r="G70" s="441" t="str">
        <f t="shared" si="7"/>
        <v/>
      </c>
      <c r="H70" s="441" t="str">
        <f t="shared" si="2"/>
        <v/>
      </c>
      <c r="I70" s="441" t="str">
        <f t="shared" si="8"/>
        <v/>
      </c>
      <c r="J70" s="441" t="str">
        <f t="shared" si="3"/>
        <v/>
      </c>
    </row>
    <row r="71" spans="2:10" ht="15" customHeight="1" x14ac:dyDescent="0.25">
      <c r="B71" s="418" t="str">
        <f t="shared" si="4"/>
        <v/>
      </c>
      <c r="C71" s="440" t="str">
        <f t="shared" si="5"/>
        <v/>
      </c>
      <c r="D71" s="441" t="str">
        <f t="shared" si="0"/>
        <v/>
      </c>
      <c r="E71" s="441" t="str">
        <f t="shared" si="1"/>
        <v/>
      </c>
      <c r="F71" s="441" t="str">
        <f t="shared" si="6"/>
        <v/>
      </c>
      <c r="G71" s="441" t="str">
        <f t="shared" si="7"/>
        <v/>
      </c>
      <c r="H71" s="441" t="str">
        <f t="shared" si="2"/>
        <v/>
      </c>
      <c r="I71" s="441" t="str">
        <f t="shared" si="8"/>
        <v/>
      </c>
      <c r="J71" s="441" t="str">
        <f t="shared" si="3"/>
        <v/>
      </c>
    </row>
    <row r="72" spans="2:10" ht="15" customHeight="1" x14ac:dyDescent="0.25">
      <c r="B72" s="418" t="str">
        <f t="shared" si="4"/>
        <v/>
      </c>
      <c r="C72" s="440" t="str">
        <f t="shared" si="5"/>
        <v/>
      </c>
      <c r="D72" s="441" t="str">
        <f t="shared" si="0"/>
        <v/>
      </c>
      <c r="E72" s="441" t="str">
        <f t="shared" si="1"/>
        <v/>
      </c>
      <c r="F72" s="441" t="str">
        <f t="shared" si="6"/>
        <v/>
      </c>
      <c r="G72" s="441" t="str">
        <f t="shared" si="7"/>
        <v/>
      </c>
      <c r="H72" s="441" t="str">
        <f t="shared" si="2"/>
        <v/>
      </c>
      <c r="I72" s="441" t="str">
        <f t="shared" si="8"/>
        <v/>
      </c>
      <c r="J72" s="441" t="str">
        <f t="shared" si="3"/>
        <v/>
      </c>
    </row>
    <row r="73" spans="2:10" ht="15" customHeight="1" x14ac:dyDescent="0.25">
      <c r="B73" s="418" t="str">
        <f t="shared" si="4"/>
        <v/>
      </c>
      <c r="C73" s="440" t="str">
        <f t="shared" si="5"/>
        <v/>
      </c>
      <c r="D73" s="441" t="str">
        <f t="shared" si="0"/>
        <v/>
      </c>
      <c r="E73" s="441" t="str">
        <f t="shared" si="1"/>
        <v/>
      </c>
      <c r="F73" s="441" t="str">
        <f t="shared" si="6"/>
        <v/>
      </c>
      <c r="G73" s="441" t="str">
        <f t="shared" si="7"/>
        <v/>
      </c>
      <c r="H73" s="441" t="str">
        <f t="shared" si="2"/>
        <v/>
      </c>
      <c r="I73" s="441" t="str">
        <f t="shared" si="8"/>
        <v/>
      </c>
      <c r="J73" s="441" t="str">
        <f t="shared" si="3"/>
        <v/>
      </c>
    </row>
    <row r="74" spans="2:10" ht="15" customHeight="1" x14ac:dyDescent="0.25">
      <c r="B74" s="418" t="str">
        <f t="shared" si="4"/>
        <v/>
      </c>
      <c r="C74" s="440" t="str">
        <f t="shared" si="5"/>
        <v/>
      </c>
      <c r="D74" s="441" t="str">
        <f t="shared" si="0"/>
        <v/>
      </c>
      <c r="E74" s="441" t="str">
        <f t="shared" si="1"/>
        <v/>
      </c>
      <c r="F74" s="441" t="str">
        <f t="shared" si="6"/>
        <v/>
      </c>
      <c r="G74" s="441" t="str">
        <f t="shared" si="7"/>
        <v/>
      </c>
      <c r="H74" s="441" t="str">
        <f t="shared" si="2"/>
        <v/>
      </c>
      <c r="I74" s="441" t="str">
        <f t="shared" si="8"/>
        <v/>
      </c>
      <c r="J74" s="441" t="str">
        <f t="shared" si="3"/>
        <v/>
      </c>
    </row>
    <row r="75" spans="2:10" ht="15" customHeight="1" x14ac:dyDescent="0.25">
      <c r="B75" s="418" t="str">
        <f t="shared" si="4"/>
        <v/>
      </c>
      <c r="C75" s="440" t="str">
        <f t="shared" si="5"/>
        <v/>
      </c>
      <c r="D75" s="441" t="str">
        <f t="shared" si="0"/>
        <v/>
      </c>
      <c r="E75" s="441" t="str">
        <f t="shared" si="1"/>
        <v/>
      </c>
      <c r="F75" s="441" t="str">
        <f t="shared" si="6"/>
        <v/>
      </c>
      <c r="G75" s="441" t="str">
        <f t="shared" si="7"/>
        <v/>
      </c>
      <c r="H75" s="441" t="str">
        <f t="shared" si="2"/>
        <v/>
      </c>
      <c r="I75" s="441" t="str">
        <f t="shared" si="8"/>
        <v/>
      </c>
      <c r="J75" s="441" t="str">
        <f t="shared" si="3"/>
        <v/>
      </c>
    </row>
    <row r="76" spans="2:10" ht="15" customHeight="1" x14ac:dyDescent="0.25">
      <c r="B76" s="418" t="str">
        <f t="shared" si="4"/>
        <v/>
      </c>
      <c r="C76" s="440" t="str">
        <f t="shared" si="5"/>
        <v/>
      </c>
      <c r="D76" s="441" t="str">
        <f t="shared" si="0"/>
        <v/>
      </c>
      <c r="E76" s="441" t="str">
        <f t="shared" si="1"/>
        <v/>
      </c>
      <c r="F76" s="441" t="str">
        <f t="shared" si="6"/>
        <v/>
      </c>
      <c r="G76" s="441" t="str">
        <f t="shared" si="7"/>
        <v/>
      </c>
      <c r="H76" s="441" t="str">
        <f t="shared" si="2"/>
        <v/>
      </c>
      <c r="I76" s="441" t="str">
        <f t="shared" si="8"/>
        <v/>
      </c>
      <c r="J76" s="441" t="str">
        <f t="shared" si="3"/>
        <v/>
      </c>
    </row>
    <row r="77" spans="2:10" ht="15" customHeight="1" x14ac:dyDescent="0.25">
      <c r="B77" s="418" t="str">
        <f t="shared" si="4"/>
        <v/>
      </c>
      <c r="C77" s="440" t="str">
        <f t="shared" si="5"/>
        <v/>
      </c>
      <c r="D77" s="441" t="str">
        <f t="shared" si="0"/>
        <v/>
      </c>
      <c r="E77" s="441" t="str">
        <f t="shared" si="1"/>
        <v/>
      </c>
      <c r="F77" s="441" t="str">
        <f t="shared" si="6"/>
        <v/>
      </c>
      <c r="G77" s="441" t="str">
        <f t="shared" si="7"/>
        <v/>
      </c>
      <c r="H77" s="441" t="str">
        <f t="shared" si="2"/>
        <v/>
      </c>
      <c r="I77" s="441" t="str">
        <f t="shared" si="8"/>
        <v/>
      </c>
      <c r="J77" s="441" t="str">
        <f t="shared" si="3"/>
        <v/>
      </c>
    </row>
    <row r="78" spans="2:10" ht="15" customHeight="1" x14ac:dyDescent="0.25">
      <c r="B78" s="418" t="str">
        <f t="shared" si="4"/>
        <v/>
      </c>
      <c r="C78" s="440" t="str">
        <f t="shared" si="5"/>
        <v/>
      </c>
      <c r="D78" s="441" t="str">
        <f t="shared" si="0"/>
        <v/>
      </c>
      <c r="E78" s="441" t="str">
        <f t="shared" si="1"/>
        <v/>
      </c>
      <c r="F78" s="441" t="str">
        <f t="shared" si="6"/>
        <v/>
      </c>
      <c r="G78" s="441" t="str">
        <f t="shared" si="7"/>
        <v/>
      </c>
      <c r="H78" s="441" t="str">
        <f t="shared" si="2"/>
        <v/>
      </c>
      <c r="I78" s="441" t="str">
        <f t="shared" si="8"/>
        <v/>
      </c>
      <c r="J78" s="441" t="str">
        <f t="shared" si="3"/>
        <v/>
      </c>
    </row>
    <row r="79" spans="2:10" ht="15" customHeight="1" x14ac:dyDescent="0.25">
      <c r="B79" s="418" t="str">
        <f t="shared" si="4"/>
        <v/>
      </c>
      <c r="C79" s="440" t="str">
        <f t="shared" si="5"/>
        <v/>
      </c>
      <c r="D79" s="441" t="str">
        <f t="shared" si="0"/>
        <v/>
      </c>
      <c r="E79" s="441" t="str">
        <f t="shared" si="1"/>
        <v/>
      </c>
      <c r="F79" s="441" t="str">
        <f t="shared" si="6"/>
        <v/>
      </c>
      <c r="G79" s="441" t="str">
        <f t="shared" si="7"/>
        <v/>
      </c>
      <c r="H79" s="441" t="str">
        <f t="shared" si="2"/>
        <v/>
      </c>
      <c r="I79" s="441" t="str">
        <f t="shared" si="8"/>
        <v/>
      </c>
      <c r="J79" s="441" t="str">
        <f t="shared" si="3"/>
        <v/>
      </c>
    </row>
    <row r="80" spans="2:10" ht="15" customHeight="1" x14ac:dyDescent="0.25">
      <c r="B80" s="418" t="str">
        <f t="shared" si="4"/>
        <v/>
      </c>
      <c r="C80" s="440" t="str">
        <f t="shared" si="5"/>
        <v/>
      </c>
      <c r="D80" s="441" t="str">
        <f t="shared" si="0"/>
        <v/>
      </c>
      <c r="E80" s="441" t="str">
        <f t="shared" si="1"/>
        <v/>
      </c>
      <c r="F80" s="441" t="str">
        <f t="shared" si="6"/>
        <v/>
      </c>
      <c r="G80" s="441" t="str">
        <f t="shared" si="7"/>
        <v/>
      </c>
      <c r="H80" s="441" t="str">
        <f t="shared" si="2"/>
        <v/>
      </c>
      <c r="I80" s="441" t="str">
        <f t="shared" si="8"/>
        <v/>
      </c>
      <c r="J80" s="441" t="str">
        <f t="shared" si="3"/>
        <v/>
      </c>
    </row>
    <row r="81" spans="2:10" ht="15" customHeight="1" x14ac:dyDescent="0.25">
      <c r="B81" s="418" t="str">
        <f t="shared" si="4"/>
        <v/>
      </c>
      <c r="C81" s="440" t="str">
        <f t="shared" si="5"/>
        <v/>
      </c>
      <c r="D81" s="441" t="str">
        <f t="shared" si="0"/>
        <v/>
      </c>
      <c r="E81" s="441" t="str">
        <f t="shared" si="1"/>
        <v/>
      </c>
      <c r="F81" s="441" t="str">
        <f t="shared" si="6"/>
        <v/>
      </c>
      <c r="G81" s="441" t="str">
        <f t="shared" si="7"/>
        <v/>
      </c>
      <c r="H81" s="441" t="str">
        <f t="shared" si="2"/>
        <v/>
      </c>
      <c r="I81" s="441" t="str">
        <f t="shared" si="8"/>
        <v/>
      </c>
      <c r="J81" s="441" t="str">
        <f t="shared" si="3"/>
        <v/>
      </c>
    </row>
    <row r="82" spans="2:10" ht="15" customHeight="1" x14ac:dyDescent="0.25">
      <c r="B82" s="418" t="str">
        <f t="shared" si="4"/>
        <v/>
      </c>
      <c r="C82" s="440" t="str">
        <f t="shared" si="5"/>
        <v/>
      </c>
      <c r="D82" s="441" t="str">
        <f t="shared" si="0"/>
        <v/>
      </c>
      <c r="E82" s="441" t="str">
        <f t="shared" si="1"/>
        <v/>
      </c>
      <c r="F82" s="441" t="str">
        <f t="shared" si="6"/>
        <v/>
      </c>
      <c r="G82" s="441" t="str">
        <f t="shared" si="7"/>
        <v/>
      </c>
      <c r="H82" s="441" t="str">
        <f t="shared" si="2"/>
        <v/>
      </c>
      <c r="I82" s="441" t="str">
        <f t="shared" si="8"/>
        <v/>
      </c>
      <c r="J82" s="441" t="str">
        <f t="shared" si="3"/>
        <v/>
      </c>
    </row>
    <row r="83" spans="2:10" ht="15" customHeight="1" x14ac:dyDescent="0.25">
      <c r="B83" s="418" t="str">
        <f t="shared" si="4"/>
        <v/>
      </c>
      <c r="C83" s="440" t="str">
        <f t="shared" si="5"/>
        <v/>
      </c>
      <c r="D83" s="441" t="str">
        <f t="shared" si="0"/>
        <v/>
      </c>
      <c r="E83" s="441" t="str">
        <f t="shared" si="1"/>
        <v/>
      </c>
      <c r="F83" s="441" t="str">
        <f t="shared" si="6"/>
        <v/>
      </c>
      <c r="G83" s="441" t="str">
        <f t="shared" si="7"/>
        <v/>
      </c>
      <c r="H83" s="441" t="str">
        <f t="shared" si="2"/>
        <v/>
      </c>
      <c r="I83" s="441" t="str">
        <f t="shared" si="8"/>
        <v/>
      </c>
      <c r="J83" s="441" t="str">
        <f t="shared" si="3"/>
        <v/>
      </c>
    </row>
    <row r="84" spans="2:10" ht="15" customHeight="1" x14ac:dyDescent="0.25">
      <c r="B84" s="418" t="str">
        <f t="shared" si="4"/>
        <v/>
      </c>
      <c r="C84" s="440" t="str">
        <f t="shared" si="5"/>
        <v/>
      </c>
      <c r="D84" s="441" t="str">
        <f t="shared" si="0"/>
        <v/>
      </c>
      <c r="E84" s="441" t="str">
        <f t="shared" si="1"/>
        <v/>
      </c>
      <c r="F84" s="441" t="str">
        <f t="shared" si="6"/>
        <v/>
      </c>
      <c r="G84" s="441" t="str">
        <f t="shared" si="7"/>
        <v/>
      </c>
      <c r="H84" s="441" t="str">
        <f t="shared" si="2"/>
        <v/>
      </c>
      <c r="I84" s="441" t="str">
        <f t="shared" si="8"/>
        <v/>
      </c>
      <c r="J84" s="441" t="str">
        <f t="shared" si="3"/>
        <v/>
      </c>
    </row>
    <row r="85" spans="2:10" ht="15" customHeight="1" x14ac:dyDescent="0.25">
      <c r="B85" s="418" t="str">
        <f t="shared" si="4"/>
        <v/>
      </c>
      <c r="C85" s="440" t="str">
        <f t="shared" si="5"/>
        <v/>
      </c>
      <c r="D85" s="441" t="str">
        <f t="shared" si="0"/>
        <v/>
      </c>
      <c r="E85" s="441" t="str">
        <f t="shared" si="1"/>
        <v/>
      </c>
      <c r="F85" s="441" t="str">
        <f t="shared" si="6"/>
        <v/>
      </c>
      <c r="G85" s="441" t="str">
        <f t="shared" si="7"/>
        <v/>
      </c>
      <c r="H85" s="441" t="str">
        <f t="shared" si="2"/>
        <v/>
      </c>
      <c r="I85" s="441" t="str">
        <f t="shared" si="8"/>
        <v/>
      </c>
      <c r="J85" s="441" t="str">
        <f t="shared" si="3"/>
        <v/>
      </c>
    </row>
    <row r="86" spans="2:10" ht="15" customHeight="1" x14ac:dyDescent="0.25">
      <c r="B86" s="418" t="str">
        <f t="shared" si="4"/>
        <v/>
      </c>
      <c r="C86" s="440" t="str">
        <f t="shared" si="5"/>
        <v/>
      </c>
      <c r="D86" s="441" t="str">
        <f t="shared" si="0"/>
        <v/>
      </c>
      <c r="E86" s="441" t="str">
        <f t="shared" si="1"/>
        <v/>
      </c>
      <c r="F86" s="441" t="str">
        <f t="shared" si="6"/>
        <v/>
      </c>
      <c r="G86" s="441" t="str">
        <f t="shared" si="7"/>
        <v/>
      </c>
      <c r="H86" s="441" t="str">
        <f t="shared" si="2"/>
        <v/>
      </c>
      <c r="I86" s="441" t="str">
        <f t="shared" si="8"/>
        <v/>
      </c>
      <c r="J86" s="441" t="str">
        <f t="shared" si="3"/>
        <v/>
      </c>
    </row>
    <row r="87" spans="2:10" ht="15" customHeight="1" x14ac:dyDescent="0.25">
      <c r="B87" s="418" t="str">
        <f t="shared" si="4"/>
        <v/>
      </c>
      <c r="C87" s="440" t="str">
        <f t="shared" si="5"/>
        <v/>
      </c>
      <c r="D87" s="441" t="str">
        <f t="shared" si="0"/>
        <v/>
      </c>
      <c r="E87" s="441" t="str">
        <f t="shared" si="1"/>
        <v/>
      </c>
      <c r="F87" s="441" t="str">
        <f t="shared" si="6"/>
        <v/>
      </c>
      <c r="G87" s="441" t="str">
        <f t="shared" si="7"/>
        <v/>
      </c>
      <c r="H87" s="441" t="str">
        <f t="shared" si="2"/>
        <v/>
      </c>
      <c r="I87" s="441" t="str">
        <f t="shared" si="8"/>
        <v/>
      </c>
      <c r="J87" s="441" t="str">
        <f t="shared" si="3"/>
        <v/>
      </c>
    </row>
    <row r="88" spans="2:10" ht="15" customHeight="1" x14ac:dyDescent="0.25">
      <c r="B88" s="418" t="str">
        <f t="shared" si="4"/>
        <v/>
      </c>
      <c r="C88" s="440" t="str">
        <f t="shared" si="5"/>
        <v/>
      </c>
      <c r="D88" s="441" t="str">
        <f t="shared" si="0"/>
        <v/>
      </c>
      <c r="E88" s="441" t="str">
        <f t="shared" si="1"/>
        <v/>
      </c>
      <c r="F88" s="441" t="str">
        <f t="shared" si="6"/>
        <v/>
      </c>
      <c r="G88" s="441" t="str">
        <f t="shared" si="7"/>
        <v/>
      </c>
      <c r="H88" s="441" t="str">
        <f t="shared" si="2"/>
        <v/>
      </c>
      <c r="I88" s="441" t="str">
        <f t="shared" si="8"/>
        <v/>
      </c>
      <c r="J88" s="441" t="str">
        <f t="shared" si="3"/>
        <v/>
      </c>
    </row>
    <row r="89" spans="2:10" ht="15" customHeight="1" x14ac:dyDescent="0.25">
      <c r="B89" s="418" t="str">
        <f t="shared" si="4"/>
        <v/>
      </c>
      <c r="C89" s="440" t="str">
        <f t="shared" si="5"/>
        <v/>
      </c>
      <c r="D89" s="441" t="str">
        <f t="shared" si="0"/>
        <v/>
      </c>
      <c r="E89" s="441" t="str">
        <f t="shared" si="1"/>
        <v/>
      </c>
      <c r="F89" s="441" t="str">
        <f t="shared" si="6"/>
        <v/>
      </c>
      <c r="G89" s="441" t="str">
        <f t="shared" si="7"/>
        <v/>
      </c>
      <c r="H89" s="441" t="str">
        <f t="shared" si="2"/>
        <v/>
      </c>
      <c r="I89" s="441" t="str">
        <f t="shared" si="8"/>
        <v/>
      </c>
      <c r="J89" s="441" t="str">
        <f t="shared" si="3"/>
        <v/>
      </c>
    </row>
    <row r="90" spans="2:10" ht="15" customHeight="1" x14ac:dyDescent="0.25">
      <c r="B90" s="418" t="str">
        <f t="shared" si="4"/>
        <v/>
      </c>
      <c r="C90" s="440" t="str">
        <f t="shared" si="5"/>
        <v/>
      </c>
      <c r="D90" s="441" t="str">
        <f t="shared" si="0"/>
        <v/>
      </c>
      <c r="E90" s="441" t="str">
        <f t="shared" si="1"/>
        <v/>
      </c>
      <c r="F90" s="441" t="str">
        <f t="shared" si="6"/>
        <v/>
      </c>
      <c r="G90" s="441" t="str">
        <f t="shared" si="7"/>
        <v/>
      </c>
      <c r="H90" s="441" t="str">
        <f t="shared" si="2"/>
        <v/>
      </c>
      <c r="I90" s="441" t="str">
        <f t="shared" si="8"/>
        <v/>
      </c>
      <c r="J90" s="441" t="str">
        <f t="shared" si="3"/>
        <v/>
      </c>
    </row>
    <row r="91" spans="2:10" ht="15" customHeight="1" x14ac:dyDescent="0.25">
      <c r="B91" s="418" t="str">
        <f t="shared" si="4"/>
        <v/>
      </c>
      <c r="C91" s="440" t="str">
        <f t="shared" si="5"/>
        <v/>
      </c>
      <c r="D91" s="441" t="str">
        <f t="shared" si="0"/>
        <v/>
      </c>
      <c r="E91" s="441" t="str">
        <f t="shared" si="1"/>
        <v/>
      </c>
      <c r="F91" s="441" t="str">
        <f t="shared" si="6"/>
        <v/>
      </c>
      <c r="G91" s="441" t="str">
        <f t="shared" si="7"/>
        <v/>
      </c>
      <c r="H91" s="441" t="str">
        <f t="shared" si="2"/>
        <v/>
      </c>
      <c r="I91" s="441" t="str">
        <f t="shared" si="8"/>
        <v/>
      </c>
      <c r="J91" s="441" t="str">
        <f t="shared" si="3"/>
        <v/>
      </c>
    </row>
    <row r="92" spans="2:10" ht="15" customHeight="1" x14ac:dyDescent="0.25">
      <c r="B92" s="418" t="str">
        <f t="shared" si="4"/>
        <v/>
      </c>
      <c r="C92" s="440" t="str">
        <f t="shared" si="5"/>
        <v/>
      </c>
      <c r="D92" s="441" t="str">
        <f t="shared" ref="D92:D155" si="9">IF(B92&lt;&gt;"",$B$16,"")</f>
        <v/>
      </c>
      <c r="E92" s="441" t="str">
        <f t="shared" ref="E92:E155" si="10">IF(B92&lt;&gt;"",$B$17,"")</f>
        <v/>
      </c>
      <c r="F92" s="441" t="str">
        <f t="shared" si="6"/>
        <v/>
      </c>
      <c r="G92" s="441" t="str">
        <f t="shared" si="7"/>
        <v/>
      </c>
      <c r="H92" s="441" t="str">
        <f t="shared" ref="H92:H155" si="11">IF(E92&lt;&gt;"",D92-F92,"")</f>
        <v/>
      </c>
      <c r="I92" s="441" t="str">
        <f t="shared" si="8"/>
        <v/>
      </c>
      <c r="J92" s="441" t="str">
        <f t="shared" ref="J92:J155" si="12">IF(F92&lt;&gt;"",$B$6-I92,"")</f>
        <v/>
      </c>
    </row>
    <row r="93" spans="2:10" ht="15" customHeight="1" x14ac:dyDescent="0.25">
      <c r="B93" s="418" t="str">
        <f t="shared" ref="B93:B156" si="13">IF($B$14="OK",IF(B92&lt;$B$8,B92+1,""),"")</f>
        <v/>
      </c>
      <c r="C93" s="440" t="str">
        <f t="shared" ref="C93:C156" si="14">IF(B93&lt;&gt;"",DATE(YEAR(C92),MONTH(C92)+1,DAY(C92)),"")</f>
        <v/>
      </c>
      <c r="D93" s="441" t="str">
        <f t="shared" si="9"/>
        <v/>
      </c>
      <c r="E93" s="441" t="str">
        <f t="shared" si="10"/>
        <v/>
      </c>
      <c r="F93" s="441" t="str">
        <f t="shared" ref="F93:F156" si="15">IF(B93&lt;&gt;"",J92*$B$10/100/12,"")</f>
        <v/>
      </c>
      <c r="G93" s="441" t="str">
        <f t="shared" ref="G93:G156" si="16">IF(D93&lt;&gt;"",G92+F93,"")</f>
        <v/>
      </c>
      <c r="H93" s="441" t="str">
        <f t="shared" si="11"/>
        <v/>
      </c>
      <c r="I93" s="441" t="str">
        <f t="shared" ref="I93:I156" si="17">IF(E93&lt;&gt;"",D93-F93+I92,"")</f>
        <v/>
      </c>
      <c r="J93" s="441" t="str">
        <f t="shared" si="12"/>
        <v/>
      </c>
    </row>
    <row r="94" spans="2:10" ht="15" customHeight="1" x14ac:dyDescent="0.25">
      <c r="B94" s="418" t="str">
        <f t="shared" si="13"/>
        <v/>
      </c>
      <c r="C94" s="440" t="str">
        <f t="shared" si="14"/>
        <v/>
      </c>
      <c r="D94" s="441" t="str">
        <f t="shared" si="9"/>
        <v/>
      </c>
      <c r="E94" s="441" t="str">
        <f t="shared" si="10"/>
        <v/>
      </c>
      <c r="F94" s="441" t="str">
        <f t="shared" si="15"/>
        <v/>
      </c>
      <c r="G94" s="441" t="str">
        <f t="shared" si="16"/>
        <v/>
      </c>
      <c r="H94" s="441" t="str">
        <f t="shared" si="11"/>
        <v/>
      </c>
      <c r="I94" s="441" t="str">
        <f t="shared" si="17"/>
        <v/>
      </c>
      <c r="J94" s="441" t="str">
        <f t="shared" si="12"/>
        <v/>
      </c>
    </row>
    <row r="95" spans="2:10" ht="15" customHeight="1" x14ac:dyDescent="0.25">
      <c r="B95" s="418" t="str">
        <f t="shared" si="13"/>
        <v/>
      </c>
      <c r="C95" s="440" t="str">
        <f t="shared" si="14"/>
        <v/>
      </c>
      <c r="D95" s="441" t="str">
        <f t="shared" si="9"/>
        <v/>
      </c>
      <c r="E95" s="441" t="str">
        <f t="shared" si="10"/>
        <v/>
      </c>
      <c r="F95" s="441" t="str">
        <f t="shared" si="15"/>
        <v/>
      </c>
      <c r="G95" s="441" t="str">
        <f t="shared" si="16"/>
        <v/>
      </c>
      <c r="H95" s="441" t="str">
        <f t="shared" si="11"/>
        <v/>
      </c>
      <c r="I95" s="441" t="str">
        <f t="shared" si="17"/>
        <v/>
      </c>
      <c r="J95" s="441" t="str">
        <f t="shared" si="12"/>
        <v/>
      </c>
    </row>
    <row r="96" spans="2:10" ht="15" customHeight="1" x14ac:dyDescent="0.25">
      <c r="B96" s="418" t="str">
        <f t="shared" si="13"/>
        <v/>
      </c>
      <c r="C96" s="440" t="str">
        <f t="shared" si="14"/>
        <v/>
      </c>
      <c r="D96" s="441" t="str">
        <f t="shared" si="9"/>
        <v/>
      </c>
      <c r="E96" s="441" t="str">
        <f t="shared" si="10"/>
        <v/>
      </c>
      <c r="F96" s="441" t="str">
        <f t="shared" si="15"/>
        <v/>
      </c>
      <c r="G96" s="441" t="str">
        <f t="shared" si="16"/>
        <v/>
      </c>
      <c r="H96" s="441" t="str">
        <f t="shared" si="11"/>
        <v/>
      </c>
      <c r="I96" s="441" t="str">
        <f t="shared" si="17"/>
        <v/>
      </c>
      <c r="J96" s="441" t="str">
        <f t="shared" si="12"/>
        <v/>
      </c>
    </row>
    <row r="97" spans="2:10" ht="15" customHeight="1" x14ac:dyDescent="0.25">
      <c r="B97" s="418" t="str">
        <f t="shared" si="13"/>
        <v/>
      </c>
      <c r="C97" s="440" t="str">
        <f t="shared" si="14"/>
        <v/>
      </c>
      <c r="D97" s="441" t="str">
        <f t="shared" si="9"/>
        <v/>
      </c>
      <c r="E97" s="441" t="str">
        <f t="shared" si="10"/>
        <v/>
      </c>
      <c r="F97" s="441" t="str">
        <f t="shared" si="15"/>
        <v/>
      </c>
      <c r="G97" s="441" t="str">
        <f t="shared" si="16"/>
        <v/>
      </c>
      <c r="H97" s="441" t="str">
        <f t="shared" si="11"/>
        <v/>
      </c>
      <c r="I97" s="441" t="str">
        <f t="shared" si="17"/>
        <v/>
      </c>
      <c r="J97" s="441" t="str">
        <f t="shared" si="12"/>
        <v/>
      </c>
    </row>
    <row r="98" spans="2:10" ht="15" customHeight="1" x14ac:dyDescent="0.25">
      <c r="B98" s="418" t="str">
        <f t="shared" si="13"/>
        <v/>
      </c>
      <c r="C98" s="440" t="str">
        <f t="shared" si="14"/>
        <v/>
      </c>
      <c r="D98" s="441" t="str">
        <f t="shared" si="9"/>
        <v/>
      </c>
      <c r="E98" s="441" t="str">
        <f t="shared" si="10"/>
        <v/>
      </c>
      <c r="F98" s="441" t="str">
        <f t="shared" si="15"/>
        <v/>
      </c>
      <c r="G98" s="441" t="str">
        <f t="shared" si="16"/>
        <v/>
      </c>
      <c r="H98" s="441" t="str">
        <f t="shared" si="11"/>
        <v/>
      </c>
      <c r="I98" s="441" t="str">
        <f t="shared" si="17"/>
        <v/>
      </c>
      <c r="J98" s="441" t="str">
        <f t="shared" si="12"/>
        <v/>
      </c>
    </row>
    <row r="99" spans="2:10" ht="15" customHeight="1" x14ac:dyDescent="0.25">
      <c r="B99" s="418" t="str">
        <f t="shared" si="13"/>
        <v/>
      </c>
      <c r="C99" s="440" t="str">
        <f t="shared" si="14"/>
        <v/>
      </c>
      <c r="D99" s="441" t="str">
        <f t="shared" si="9"/>
        <v/>
      </c>
      <c r="E99" s="441" t="str">
        <f t="shared" si="10"/>
        <v/>
      </c>
      <c r="F99" s="441" t="str">
        <f t="shared" si="15"/>
        <v/>
      </c>
      <c r="G99" s="441" t="str">
        <f t="shared" si="16"/>
        <v/>
      </c>
      <c r="H99" s="441" t="str">
        <f t="shared" si="11"/>
        <v/>
      </c>
      <c r="I99" s="441" t="str">
        <f t="shared" si="17"/>
        <v/>
      </c>
      <c r="J99" s="441" t="str">
        <f t="shared" si="12"/>
        <v/>
      </c>
    </row>
    <row r="100" spans="2:10" ht="15" customHeight="1" x14ac:dyDescent="0.25">
      <c r="B100" s="418" t="str">
        <f t="shared" si="13"/>
        <v/>
      </c>
      <c r="C100" s="440" t="str">
        <f t="shared" si="14"/>
        <v/>
      </c>
      <c r="D100" s="441" t="str">
        <f t="shared" si="9"/>
        <v/>
      </c>
      <c r="E100" s="441" t="str">
        <f t="shared" si="10"/>
        <v/>
      </c>
      <c r="F100" s="441" t="str">
        <f t="shared" si="15"/>
        <v/>
      </c>
      <c r="G100" s="441" t="str">
        <f t="shared" si="16"/>
        <v/>
      </c>
      <c r="H100" s="441" t="str">
        <f t="shared" si="11"/>
        <v/>
      </c>
      <c r="I100" s="441" t="str">
        <f t="shared" si="17"/>
        <v/>
      </c>
      <c r="J100" s="441" t="str">
        <f t="shared" si="12"/>
        <v/>
      </c>
    </row>
    <row r="101" spans="2:10" ht="15" customHeight="1" x14ac:dyDescent="0.25">
      <c r="B101" s="418" t="str">
        <f t="shared" si="13"/>
        <v/>
      </c>
      <c r="C101" s="440" t="str">
        <f t="shared" si="14"/>
        <v/>
      </c>
      <c r="D101" s="441" t="str">
        <f t="shared" si="9"/>
        <v/>
      </c>
      <c r="E101" s="441" t="str">
        <f t="shared" si="10"/>
        <v/>
      </c>
      <c r="F101" s="441" t="str">
        <f t="shared" si="15"/>
        <v/>
      </c>
      <c r="G101" s="441" t="str">
        <f t="shared" si="16"/>
        <v/>
      </c>
      <c r="H101" s="441" t="str">
        <f t="shared" si="11"/>
        <v/>
      </c>
      <c r="I101" s="441" t="str">
        <f t="shared" si="17"/>
        <v/>
      </c>
      <c r="J101" s="441" t="str">
        <f t="shared" si="12"/>
        <v/>
      </c>
    </row>
    <row r="102" spans="2:10" ht="15" customHeight="1" x14ac:dyDescent="0.25">
      <c r="B102" s="418" t="str">
        <f t="shared" si="13"/>
        <v/>
      </c>
      <c r="C102" s="440" t="str">
        <f t="shared" si="14"/>
        <v/>
      </c>
      <c r="D102" s="441" t="str">
        <f t="shared" si="9"/>
        <v/>
      </c>
      <c r="E102" s="441" t="str">
        <f t="shared" si="10"/>
        <v/>
      </c>
      <c r="F102" s="441" t="str">
        <f t="shared" si="15"/>
        <v/>
      </c>
      <c r="G102" s="441" t="str">
        <f t="shared" si="16"/>
        <v/>
      </c>
      <c r="H102" s="441" t="str">
        <f t="shared" si="11"/>
        <v/>
      </c>
      <c r="I102" s="441" t="str">
        <f t="shared" si="17"/>
        <v/>
      </c>
      <c r="J102" s="441" t="str">
        <f t="shared" si="12"/>
        <v/>
      </c>
    </row>
    <row r="103" spans="2:10" ht="15" customHeight="1" x14ac:dyDescent="0.25">
      <c r="B103" s="418" t="str">
        <f t="shared" si="13"/>
        <v/>
      </c>
      <c r="C103" s="440" t="str">
        <f t="shared" si="14"/>
        <v/>
      </c>
      <c r="D103" s="441" t="str">
        <f t="shared" si="9"/>
        <v/>
      </c>
      <c r="E103" s="441" t="str">
        <f t="shared" si="10"/>
        <v/>
      </c>
      <c r="F103" s="441" t="str">
        <f t="shared" si="15"/>
        <v/>
      </c>
      <c r="G103" s="441" t="str">
        <f t="shared" si="16"/>
        <v/>
      </c>
      <c r="H103" s="441" t="str">
        <f t="shared" si="11"/>
        <v/>
      </c>
      <c r="I103" s="441" t="str">
        <f t="shared" si="17"/>
        <v/>
      </c>
      <c r="J103" s="441" t="str">
        <f t="shared" si="12"/>
        <v/>
      </c>
    </row>
    <row r="104" spans="2:10" ht="15" customHeight="1" x14ac:dyDescent="0.25">
      <c r="B104" s="418" t="str">
        <f t="shared" si="13"/>
        <v/>
      </c>
      <c r="C104" s="440" t="str">
        <f t="shared" si="14"/>
        <v/>
      </c>
      <c r="D104" s="441" t="str">
        <f t="shared" si="9"/>
        <v/>
      </c>
      <c r="E104" s="441" t="str">
        <f t="shared" si="10"/>
        <v/>
      </c>
      <c r="F104" s="441" t="str">
        <f t="shared" si="15"/>
        <v/>
      </c>
      <c r="G104" s="441" t="str">
        <f t="shared" si="16"/>
        <v/>
      </c>
      <c r="H104" s="441" t="str">
        <f t="shared" si="11"/>
        <v/>
      </c>
      <c r="I104" s="441" t="str">
        <f t="shared" si="17"/>
        <v/>
      </c>
      <c r="J104" s="441" t="str">
        <f t="shared" si="12"/>
        <v/>
      </c>
    </row>
    <row r="105" spans="2:10" ht="15" customHeight="1" x14ac:dyDescent="0.25">
      <c r="B105" s="418" t="str">
        <f t="shared" si="13"/>
        <v/>
      </c>
      <c r="C105" s="440" t="str">
        <f t="shared" si="14"/>
        <v/>
      </c>
      <c r="D105" s="441" t="str">
        <f t="shared" si="9"/>
        <v/>
      </c>
      <c r="E105" s="441" t="str">
        <f t="shared" si="10"/>
        <v/>
      </c>
      <c r="F105" s="441" t="str">
        <f t="shared" si="15"/>
        <v/>
      </c>
      <c r="G105" s="441" t="str">
        <f t="shared" si="16"/>
        <v/>
      </c>
      <c r="H105" s="441" t="str">
        <f t="shared" si="11"/>
        <v/>
      </c>
      <c r="I105" s="441" t="str">
        <f t="shared" si="17"/>
        <v/>
      </c>
      <c r="J105" s="441" t="str">
        <f t="shared" si="12"/>
        <v/>
      </c>
    </row>
    <row r="106" spans="2:10" ht="15" customHeight="1" x14ac:dyDescent="0.25">
      <c r="B106" s="418" t="str">
        <f t="shared" si="13"/>
        <v/>
      </c>
      <c r="C106" s="440" t="str">
        <f t="shared" si="14"/>
        <v/>
      </c>
      <c r="D106" s="441" t="str">
        <f t="shared" si="9"/>
        <v/>
      </c>
      <c r="E106" s="441" t="str">
        <f t="shared" si="10"/>
        <v/>
      </c>
      <c r="F106" s="441" t="str">
        <f t="shared" si="15"/>
        <v/>
      </c>
      <c r="G106" s="441" t="str">
        <f t="shared" si="16"/>
        <v/>
      </c>
      <c r="H106" s="441" t="str">
        <f t="shared" si="11"/>
        <v/>
      </c>
      <c r="I106" s="441" t="str">
        <f t="shared" si="17"/>
        <v/>
      </c>
      <c r="J106" s="441" t="str">
        <f t="shared" si="12"/>
        <v/>
      </c>
    </row>
    <row r="107" spans="2:10" ht="15" customHeight="1" x14ac:dyDescent="0.25">
      <c r="B107" s="418" t="str">
        <f t="shared" si="13"/>
        <v/>
      </c>
      <c r="C107" s="440" t="str">
        <f t="shared" si="14"/>
        <v/>
      </c>
      <c r="D107" s="441" t="str">
        <f t="shared" si="9"/>
        <v/>
      </c>
      <c r="E107" s="441" t="str">
        <f t="shared" si="10"/>
        <v/>
      </c>
      <c r="F107" s="441" t="str">
        <f t="shared" si="15"/>
        <v/>
      </c>
      <c r="G107" s="441" t="str">
        <f t="shared" si="16"/>
        <v/>
      </c>
      <c r="H107" s="441" t="str">
        <f t="shared" si="11"/>
        <v/>
      </c>
      <c r="I107" s="441" t="str">
        <f t="shared" si="17"/>
        <v/>
      </c>
      <c r="J107" s="441" t="str">
        <f t="shared" si="12"/>
        <v/>
      </c>
    </row>
    <row r="108" spans="2:10" ht="15" customHeight="1" x14ac:dyDescent="0.25">
      <c r="B108" s="418" t="str">
        <f t="shared" si="13"/>
        <v/>
      </c>
      <c r="C108" s="440" t="str">
        <f t="shared" si="14"/>
        <v/>
      </c>
      <c r="D108" s="441" t="str">
        <f t="shared" si="9"/>
        <v/>
      </c>
      <c r="E108" s="441" t="str">
        <f t="shared" si="10"/>
        <v/>
      </c>
      <c r="F108" s="441" t="str">
        <f t="shared" si="15"/>
        <v/>
      </c>
      <c r="G108" s="441" t="str">
        <f t="shared" si="16"/>
        <v/>
      </c>
      <c r="H108" s="441" t="str">
        <f t="shared" si="11"/>
        <v/>
      </c>
      <c r="I108" s="441" t="str">
        <f t="shared" si="17"/>
        <v/>
      </c>
      <c r="J108" s="441" t="str">
        <f t="shared" si="12"/>
        <v/>
      </c>
    </row>
    <row r="109" spans="2:10" ht="15" customHeight="1" x14ac:dyDescent="0.25">
      <c r="B109" s="418" t="str">
        <f t="shared" si="13"/>
        <v/>
      </c>
      <c r="C109" s="440" t="str">
        <f t="shared" si="14"/>
        <v/>
      </c>
      <c r="D109" s="441" t="str">
        <f t="shared" si="9"/>
        <v/>
      </c>
      <c r="E109" s="441" t="str">
        <f t="shared" si="10"/>
        <v/>
      </c>
      <c r="F109" s="441" t="str">
        <f t="shared" si="15"/>
        <v/>
      </c>
      <c r="G109" s="441" t="str">
        <f t="shared" si="16"/>
        <v/>
      </c>
      <c r="H109" s="441" t="str">
        <f t="shared" si="11"/>
        <v/>
      </c>
      <c r="I109" s="441" t="str">
        <f t="shared" si="17"/>
        <v/>
      </c>
      <c r="J109" s="441" t="str">
        <f t="shared" si="12"/>
        <v/>
      </c>
    </row>
    <row r="110" spans="2:10" ht="15" customHeight="1" x14ac:dyDescent="0.25">
      <c r="B110" s="418" t="str">
        <f t="shared" si="13"/>
        <v/>
      </c>
      <c r="C110" s="440" t="str">
        <f t="shared" si="14"/>
        <v/>
      </c>
      <c r="D110" s="441" t="str">
        <f t="shared" si="9"/>
        <v/>
      </c>
      <c r="E110" s="441" t="str">
        <f t="shared" si="10"/>
        <v/>
      </c>
      <c r="F110" s="441" t="str">
        <f t="shared" si="15"/>
        <v/>
      </c>
      <c r="G110" s="441" t="str">
        <f t="shared" si="16"/>
        <v/>
      </c>
      <c r="H110" s="441" t="str">
        <f t="shared" si="11"/>
        <v/>
      </c>
      <c r="I110" s="441" t="str">
        <f t="shared" si="17"/>
        <v/>
      </c>
      <c r="J110" s="441" t="str">
        <f t="shared" si="12"/>
        <v/>
      </c>
    </row>
    <row r="111" spans="2:10" ht="15" customHeight="1" x14ac:dyDescent="0.25">
      <c r="B111" s="418" t="str">
        <f t="shared" si="13"/>
        <v/>
      </c>
      <c r="C111" s="440" t="str">
        <f t="shared" si="14"/>
        <v/>
      </c>
      <c r="D111" s="441" t="str">
        <f t="shared" si="9"/>
        <v/>
      </c>
      <c r="E111" s="441" t="str">
        <f t="shared" si="10"/>
        <v/>
      </c>
      <c r="F111" s="441" t="str">
        <f t="shared" si="15"/>
        <v/>
      </c>
      <c r="G111" s="441" t="str">
        <f t="shared" si="16"/>
        <v/>
      </c>
      <c r="H111" s="441" t="str">
        <f t="shared" si="11"/>
        <v/>
      </c>
      <c r="I111" s="441" t="str">
        <f t="shared" si="17"/>
        <v/>
      </c>
      <c r="J111" s="441" t="str">
        <f t="shared" si="12"/>
        <v/>
      </c>
    </row>
    <row r="112" spans="2:10" ht="15" customHeight="1" x14ac:dyDescent="0.25">
      <c r="B112" s="418" t="str">
        <f t="shared" si="13"/>
        <v/>
      </c>
      <c r="C112" s="440" t="str">
        <f t="shared" si="14"/>
        <v/>
      </c>
      <c r="D112" s="441" t="str">
        <f t="shared" si="9"/>
        <v/>
      </c>
      <c r="E112" s="441" t="str">
        <f t="shared" si="10"/>
        <v/>
      </c>
      <c r="F112" s="441" t="str">
        <f t="shared" si="15"/>
        <v/>
      </c>
      <c r="G112" s="441" t="str">
        <f t="shared" si="16"/>
        <v/>
      </c>
      <c r="H112" s="441" t="str">
        <f t="shared" si="11"/>
        <v/>
      </c>
      <c r="I112" s="441" t="str">
        <f t="shared" si="17"/>
        <v/>
      </c>
      <c r="J112" s="441" t="str">
        <f t="shared" si="12"/>
        <v/>
      </c>
    </row>
    <row r="113" spans="2:10" ht="15" customHeight="1" x14ac:dyDescent="0.25">
      <c r="B113" s="418" t="str">
        <f t="shared" si="13"/>
        <v/>
      </c>
      <c r="C113" s="440" t="str">
        <f t="shared" si="14"/>
        <v/>
      </c>
      <c r="D113" s="441" t="str">
        <f t="shared" si="9"/>
        <v/>
      </c>
      <c r="E113" s="441" t="str">
        <f t="shared" si="10"/>
        <v/>
      </c>
      <c r="F113" s="441" t="str">
        <f t="shared" si="15"/>
        <v/>
      </c>
      <c r="G113" s="441" t="str">
        <f t="shared" si="16"/>
        <v/>
      </c>
      <c r="H113" s="441" t="str">
        <f t="shared" si="11"/>
        <v/>
      </c>
      <c r="I113" s="441" t="str">
        <f t="shared" si="17"/>
        <v/>
      </c>
      <c r="J113" s="441" t="str">
        <f t="shared" si="12"/>
        <v/>
      </c>
    </row>
    <row r="114" spans="2:10" ht="15" customHeight="1" x14ac:dyDescent="0.25">
      <c r="B114" s="418" t="str">
        <f t="shared" si="13"/>
        <v/>
      </c>
      <c r="C114" s="440" t="str">
        <f t="shared" si="14"/>
        <v/>
      </c>
      <c r="D114" s="441" t="str">
        <f t="shared" si="9"/>
        <v/>
      </c>
      <c r="E114" s="441" t="str">
        <f t="shared" si="10"/>
        <v/>
      </c>
      <c r="F114" s="441" t="str">
        <f t="shared" si="15"/>
        <v/>
      </c>
      <c r="G114" s="441" t="str">
        <f t="shared" si="16"/>
        <v/>
      </c>
      <c r="H114" s="441" t="str">
        <f t="shared" si="11"/>
        <v/>
      </c>
      <c r="I114" s="441" t="str">
        <f t="shared" si="17"/>
        <v/>
      </c>
      <c r="J114" s="441" t="str">
        <f t="shared" si="12"/>
        <v/>
      </c>
    </row>
    <row r="115" spans="2:10" ht="15" customHeight="1" x14ac:dyDescent="0.25">
      <c r="B115" s="418" t="str">
        <f t="shared" si="13"/>
        <v/>
      </c>
      <c r="C115" s="440" t="str">
        <f t="shared" si="14"/>
        <v/>
      </c>
      <c r="D115" s="441" t="str">
        <f t="shared" si="9"/>
        <v/>
      </c>
      <c r="E115" s="441" t="str">
        <f t="shared" si="10"/>
        <v/>
      </c>
      <c r="F115" s="441" t="str">
        <f t="shared" si="15"/>
        <v/>
      </c>
      <c r="G115" s="441" t="str">
        <f t="shared" si="16"/>
        <v/>
      </c>
      <c r="H115" s="441" t="str">
        <f t="shared" si="11"/>
        <v/>
      </c>
      <c r="I115" s="441" t="str">
        <f t="shared" si="17"/>
        <v/>
      </c>
      <c r="J115" s="441" t="str">
        <f t="shared" si="12"/>
        <v/>
      </c>
    </row>
    <row r="116" spans="2:10" ht="15" customHeight="1" x14ac:dyDescent="0.25">
      <c r="B116" s="418" t="str">
        <f t="shared" si="13"/>
        <v/>
      </c>
      <c r="C116" s="440" t="str">
        <f t="shared" si="14"/>
        <v/>
      </c>
      <c r="D116" s="441" t="str">
        <f t="shared" si="9"/>
        <v/>
      </c>
      <c r="E116" s="441" t="str">
        <f t="shared" si="10"/>
        <v/>
      </c>
      <c r="F116" s="441" t="str">
        <f t="shared" si="15"/>
        <v/>
      </c>
      <c r="G116" s="441" t="str">
        <f t="shared" si="16"/>
        <v/>
      </c>
      <c r="H116" s="441" t="str">
        <f t="shared" si="11"/>
        <v/>
      </c>
      <c r="I116" s="441" t="str">
        <f t="shared" si="17"/>
        <v/>
      </c>
      <c r="J116" s="441" t="str">
        <f t="shared" si="12"/>
        <v/>
      </c>
    </row>
    <row r="117" spans="2:10" ht="15" customHeight="1" x14ac:dyDescent="0.25">
      <c r="B117" s="418" t="str">
        <f t="shared" si="13"/>
        <v/>
      </c>
      <c r="C117" s="440" t="str">
        <f t="shared" si="14"/>
        <v/>
      </c>
      <c r="D117" s="441" t="str">
        <f t="shared" si="9"/>
        <v/>
      </c>
      <c r="E117" s="441" t="str">
        <f t="shared" si="10"/>
        <v/>
      </c>
      <c r="F117" s="441" t="str">
        <f t="shared" si="15"/>
        <v/>
      </c>
      <c r="G117" s="441" t="str">
        <f t="shared" si="16"/>
        <v/>
      </c>
      <c r="H117" s="441" t="str">
        <f t="shared" si="11"/>
        <v/>
      </c>
      <c r="I117" s="441" t="str">
        <f t="shared" si="17"/>
        <v/>
      </c>
      <c r="J117" s="441" t="str">
        <f t="shared" si="12"/>
        <v/>
      </c>
    </row>
    <row r="118" spans="2:10" ht="15" customHeight="1" x14ac:dyDescent="0.25">
      <c r="B118" s="418" t="str">
        <f t="shared" si="13"/>
        <v/>
      </c>
      <c r="C118" s="440" t="str">
        <f t="shared" si="14"/>
        <v/>
      </c>
      <c r="D118" s="441" t="str">
        <f t="shared" si="9"/>
        <v/>
      </c>
      <c r="E118" s="441" t="str">
        <f t="shared" si="10"/>
        <v/>
      </c>
      <c r="F118" s="441" t="str">
        <f t="shared" si="15"/>
        <v/>
      </c>
      <c r="G118" s="441" t="str">
        <f t="shared" si="16"/>
        <v/>
      </c>
      <c r="H118" s="441" t="str">
        <f t="shared" si="11"/>
        <v/>
      </c>
      <c r="I118" s="441" t="str">
        <f t="shared" si="17"/>
        <v/>
      </c>
      <c r="J118" s="441" t="str">
        <f t="shared" si="12"/>
        <v/>
      </c>
    </row>
    <row r="119" spans="2:10" ht="15" customHeight="1" x14ac:dyDescent="0.25">
      <c r="B119" s="418" t="str">
        <f t="shared" si="13"/>
        <v/>
      </c>
      <c r="C119" s="440" t="str">
        <f t="shared" si="14"/>
        <v/>
      </c>
      <c r="D119" s="441" t="str">
        <f t="shared" si="9"/>
        <v/>
      </c>
      <c r="E119" s="441" t="str">
        <f t="shared" si="10"/>
        <v/>
      </c>
      <c r="F119" s="441" t="str">
        <f t="shared" si="15"/>
        <v/>
      </c>
      <c r="G119" s="441" t="str">
        <f t="shared" si="16"/>
        <v/>
      </c>
      <c r="H119" s="441" t="str">
        <f t="shared" si="11"/>
        <v/>
      </c>
      <c r="I119" s="441" t="str">
        <f t="shared" si="17"/>
        <v/>
      </c>
      <c r="J119" s="441" t="str">
        <f t="shared" si="12"/>
        <v/>
      </c>
    </row>
    <row r="120" spans="2:10" ht="15" customHeight="1" x14ac:dyDescent="0.25">
      <c r="B120" s="418" t="str">
        <f t="shared" si="13"/>
        <v/>
      </c>
      <c r="C120" s="440" t="str">
        <f t="shared" si="14"/>
        <v/>
      </c>
      <c r="D120" s="441" t="str">
        <f t="shared" si="9"/>
        <v/>
      </c>
      <c r="E120" s="441" t="str">
        <f t="shared" si="10"/>
        <v/>
      </c>
      <c r="F120" s="441" t="str">
        <f t="shared" si="15"/>
        <v/>
      </c>
      <c r="G120" s="441" t="str">
        <f t="shared" si="16"/>
        <v/>
      </c>
      <c r="H120" s="441" t="str">
        <f t="shared" si="11"/>
        <v/>
      </c>
      <c r="I120" s="441" t="str">
        <f t="shared" si="17"/>
        <v/>
      </c>
      <c r="J120" s="441" t="str">
        <f t="shared" si="12"/>
        <v/>
      </c>
    </row>
    <row r="121" spans="2:10" ht="15" customHeight="1" x14ac:dyDescent="0.25">
      <c r="B121" s="418" t="str">
        <f t="shared" si="13"/>
        <v/>
      </c>
      <c r="C121" s="440" t="str">
        <f t="shared" si="14"/>
        <v/>
      </c>
      <c r="D121" s="441" t="str">
        <f t="shared" si="9"/>
        <v/>
      </c>
      <c r="E121" s="441" t="str">
        <f t="shared" si="10"/>
        <v/>
      </c>
      <c r="F121" s="441" t="str">
        <f t="shared" si="15"/>
        <v/>
      </c>
      <c r="G121" s="441" t="str">
        <f t="shared" si="16"/>
        <v/>
      </c>
      <c r="H121" s="441" t="str">
        <f t="shared" si="11"/>
        <v/>
      </c>
      <c r="I121" s="441" t="str">
        <f t="shared" si="17"/>
        <v/>
      </c>
      <c r="J121" s="441" t="str">
        <f t="shared" si="12"/>
        <v/>
      </c>
    </row>
    <row r="122" spans="2:10" ht="15" customHeight="1" x14ac:dyDescent="0.25">
      <c r="B122" s="418" t="str">
        <f t="shared" si="13"/>
        <v/>
      </c>
      <c r="C122" s="440" t="str">
        <f t="shared" si="14"/>
        <v/>
      </c>
      <c r="D122" s="441" t="str">
        <f t="shared" si="9"/>
        <v/>
      </c>
      <c r="E122" s="441" t="str">
        <f t="shared" si="10"/>
        <v/>
      </c>
      <c r="F122" s="441" t="str">
        <f t="shared" si="15"/>
        <v/>
      </c>
      <c r="G122" s="441" t="str">
        <f t="shared" si="16"/>
        <v/>
      </c>
      <c r="H122" s="441" t="str">
        <f t="shared" si="11"/>
        <v/>
      </c>
      <c r="I122" s="441" t="str">
        <f t="shared" si="17"/>
        <v/>
      </c>
      <c r="J122" s="441" t="str">
        <f t="shared" si="12"/>
        <v/>
      </c>
    </row>
    <row r="123" spans="2:10" ht="15" customHeight="1" x14ac:dyDescent="0.25">
      <c r="B123" s="418" t="str">
        <f t="shared" si="13"/>
        <v/>
      </c>
      <c r="C123" s="440" t="str">
        <f t="shared" si="14"/>
        <v/>
      </c>
      <c r="D123" s="441" t="str">
        <f t="shared" si="9"/>
        <v/>
      </c>
      <c r="E123" s="441" t="str">
        <f t="shared" si="10"/>
        <v/>
      </c>
      <c r="F123" s="441" t="str">
        <f t="shared" si="15"/>
        <v/>
      </c>
      <c r="G123" s="441" t="str">
        <f t="shared" si="16"/>
        <v/>
      </c>
      <c r="H123" s="441" t="str">
        <f t="shared" si="11"/>
        <v/>
      </c>
      <c r="I123" s="441" t="str">
        <f t="shared" si="17"/>
        <v/>
      </c>
      <c r="J123" s="441" t="str">
        <f t="shared" si="12"/>
        <v/>
      </c>
    </row>
    <row r="124" spans="2:10" ht="15" customHeight="1" x14ac:dyDescent="0.25">
      <c r="B124" s="418" t="str">
        <f t="shared" si="13"/>
        <v/>
      </c>
      <c r="C124" s="440" t="str">
        <f t="shared" si="14"/>
        <v/>
      </c>
      <c r="D124" s="441" t="str">
        <f t="shared" si="9"/>
        <v/>
      </c>
      <c r="E124" s="441" t="str">
        <f t="shared" si="10"/>
        <v/>
      </c>
      <c r="F124" s="441" t="str">
        <f t="shared" si="15"/>
        <v/>
      </c>
      <c r="G124" s="441" t="str">
        <f t="shared" si="16"/>
        <v/>
      </c>
      <c r="H124" s="441" t="str">
        <f t="shared" si="11"/>
        <v/>
      </c>
      <c r="I124" s="441" t="str">
        <f t="shared" si="17"/>
        <v/>
      </c>
      <c r="J124" s="441" t="str">
        <f t="shared" si="12"/>
        <v/>
      </c>
    </row>
    <row r="125" spans="2:10" ht="15" customHeight="1" x14ac:dyDescent="0.25">
      <c r="B125" s="418" t="str">
        <f t="shared" si="13"/>
        <v/>
      </c>
      <c r="C125" s="440" t="str">
        <f t="shared" si="14"/>
        <v/>
      </c>
      <c r="D125" s="441" t="str">
        <f t="shared" si="9"/>
        <v/>
      </c>
      <c r="E125" s="441" t="str">
        <f t="shared" si="10"/>
        <v/>
      </c>
      <c r="F125" s="441" t="str">
        <f t="shared" si="15"/>
        <v/>
      </c>
      <c r="G125" s="441" t="str">
        <f t="shared" si="16"/>
        <v/>
      </c>
      <c r="H125" s="441" t="str">
        <f t="shared" si="11"/>
        <v/>
      </c>
      <c r="I125" s="441" t="str">
        <f t="shared" si="17"/>
        <v/>
      </c>
      <c r="J125" s="441" t="str">
        <f t="shared" si="12"/>
        <v/>
      </c>
    </row>
    <row r="126" spans="2:10" ht="15" customHeight="1" x14ac:dyDescent="0.25">
      <c r="B126" s="418" t="str">
        <f t="shared" si="13"/>
        <v/>
      </c>
      <c r="C126" s="440" t="str">
        <f t="shared" si="14"/>
        <v/>
      </c>
      <c r="D126" s="441" t="str">
        <f t="shared" si="9"/>
        <v/>
      </c>
      <c r="E126" s="441" t="str">
        <f t="shared" si="10"/>
        <v/>
      </c>
      <c r="F126" s="441" t="str">
        <f t="shared" si="15"/>
        <v/>
      </c>
      <c r="G126" s="441" t="str">
        <f t="shared" si="16"/>
        <v/>
      </c>
      <c r="H126" s="441" t="str">
        <f t="shared" si="11"/>
        <v/>
      </c>
      <c r="I126" s="441" t="str">
        <f t="shared" si="17"/>
        <v/>
      </c>
      <c r="J126" s="441" t="str">
        <f t="shared" si="12"/>
        <v/>
      </c>
    </row>
    <row r="127" spans="2:10" ht="15" customHeight="1" x14ac:dyDescent="0.25">
      <c r="B127" s="418" t="str">
        <f t="shared" si="13"/>
        <v/>
      </c>
      <c r="C127" s="440" t="str">
        <f t="shared" si="14"/>
        <v/>
      </c>
      <c r="D127" s="441" t="str">
        <f t="shared" si="9"/>
        <v/>
      </c>
      <c r="E127" s="441" t="str">
        <f t="shared" si="10"/>
        <v/>
      </c>
      <c r="F127" s="441" t="str">
        <f t="shared" si="15"/>
        <v/>
      </c>
      <c r="G127" s="441" t="str">
        <f t="shared" si="16"/>
        <v/>
      </c>
      <c r="H127" s="441" t="str">
        <f t="shared" si="11"/>
        <v/>
      </c>
      <c r="I127" s="441" t="str">
        <f t="shared" si="17"/>
        <v/>
      </c>
      <c r="J127" s="441" t="str">
        <f t="shared" si="12"/>
        <v/>
      </c>
    </row>
    <row r="128" spans="2:10" ht="15" customHeight="1" x14ac:dyDescent="0.25">
      <c r="B128" s="418" t="str">
        <f t="shared" si="13"/>
        <v/>
      </c>
      <c r="C128" s="440" t="str">
        <f t="shared" si="14"/>
        <v/>
      </c>
      <c r="D128" s="441" t="str">
        <f t="shared" si="9"/>
        <v/>
      </c>
      <c r="E128" s="441" t="str">
        <f t="shared" si="10"/>
        <v/>
      </c>
      <c r="F128" s="441" t="str">
        <f t="shared" si="15"/>
        <v/>
      </c>
      <c r="G128" s="441" t="str">
        <f t="shared" si="16"/>
        <v/>
      </c>
      <c r="H128" s="441" t="str">
        <f t="shared" si="11"/>
        <v/>
      </c>
      <c r="I128" s="441" t="str">
        <f t="shared" si="17"/>
        <v/>
      </c>
      <c r="J128" s="441" t="str">
        <f t="shared" si="12"/>
        <v/>
      </c>
    </row>
    <row r="129" spans="2:10" ht="15" customHeight="1" x14ac:dyDescent="0.25">
      <c r="B129" s="418" t="str">
        <f t="shared" si="13"/>
        <v/>
      </c>
      <c r="C129" s="440" t="str">
        <f t="shared" si="14"/>
        <v/>
      </c>
      <c r="D129" s="441" t="str">
        <f t="shared" si="9"/>
        <v/>
      </c>
      <c r="E129" s="441" t="str">
        <f t="shared" si="10"/>
        <v/>
      </c>
      <c r="F129" s="441" t="str">
        <f t="shared" si="15"/>
        <v/>
      </c>
      <c r="G129" s="441" t="str">
        <f t="shared" si="16"/>
        <v/>
      </c>
      <c r="H129" s="441" t="str">
        <f t="shared" si="11"/>
        <v/>
      </c>
      <c r="I129" s="441" t="str">
        <f t="shared" si="17"/>
        <v/>
      </c>
      <c r="J129" s="441" t="str">
        <f t="shared" si="12"/>
        <v/>
      </c>
    </row>
    <row r="130" spans="2:10" ht="15" customHeight="1" x14ac:dyDescent="0.25">
      <c r="B130" s="418" t="str">
        <f t="shared" si="13"/>
        <v/>
      </c>
      <c r="C130" s="440" t="str">
        <f t="shared" si="14"/>
        <v/>
      </c>
      <c r="D130" s="441" t="str">
        <f t="shared" si="9"/>
        <v/>
      </c>
      <c r="E130" s="441" t="str">
        <f t="shared" si="10"/>
        <v/>
      </c>
      <c r="F130" s="441" t="str">
        <f t="shared" si="15"/>
        <v/>
      </c>
      <c r="G130" s="441" t="str">
        <f t="shared" si="16"/>
        <v/>
      </c>
      <c r="H130" s="441" t="str">
        <f t="shared" si="11"/>
        <v/>
      </c>
      <c r="I130" s="441" t="str">
        <f t="shared" si="17"/>
        <v/>
      </c>
      <c r="J130" s="441" t="str">
        <f t="shared" si="12"/>
        <v/>
      </c>
    </row>
    <row r="131" spans="2:10" ht="15" customHeight="1" x14ac:dyDescent="0.25">
      <c r="B131" s="418" t="str">
        <f t="shared" si="13"/>
        <v/>
      </c>
      <c r="C131" s="440" t="str">
        <f t="shared" si="14"/>
        <v/>
      </c>
      <c r="D131" s="441" t="str">
        <f t="shared" si="9"/>
        <v/>
      </c>
      <c r="E131" s="441" t="str">
        <f t="shared" si="10"/>
        <v/>
      </c>
      <c r="F131" s="441" t="str">
        <f t="shared" si="15"/>
        <v/>
      </c>
      <c r="G131" s="441" t="str">
        <f t="shared" si="16"/>
        <v/>
      </c>
      <c r="H131" s="441" t="str">
        <f t="shared" si="11"/>
        <v/>
      </c>
      <c r="I131" s="441" t="str">
        <f t="shared" si="17"/>
        <v/>
      </c>
      <c r="J131" s="441" t="str">
        <f t="shared" si="12"/>
        <v/>
      </c>
    </row>
    <row r="132" spans="2:10" ht="15" customHeight="1" x14ac:dyDescent="0.25">
      <c r="B132" s="418" t="str">
        <f t="shared" si="13"/>
        <v/>
      </c>
      <c r="C132" s="440" t="str">
        <f t="shared" si="14"/>
        <v/>
      </c>
      <c r="D132" s="441" t="str">
        <f t="shared" si="9"/>
        <v/>
      </c>
      <c r="E132" s="441" t="str">
        <f t="shared" si="10"/>
        <v/>
      </c>
      <c r="F132" s="441" t="str">
        <f t="shared" si="15"/>
        <v/>
      </c>
      <c r="G132" s="441" t="str">
        <f t="shared" si="16"/>
        <v/>
      </c>
      <c r="H132" s="441" t="str">
        <f t="shared" si="11"/>
        <v/>
      </c>
      <c r="I132" s="441" t="str">
        <f t="shared" si="17"/>
        <v/>
      </c>
      <c r="J132" s="441" t="str">
        <f t="shared" si="12"/>
        <v/>
      </c>
    </row>
    <row r="133" spans="2:10" ht="15" customHeight="1" x14ac:dyDescent="0.25">
      <c r="B133" s="418" t="str">
        <f t="shared" si="13"/>
        <v/>
      </c>
      <c r="C133" s="440" t="str">
        <f t="shared" si="14"/>
        <v/>
      </c>
      <c r="D133" s="441" t="str">
        <f t="shared" si="9"/>
        <v/>
      </c>
      <c r="E133" s="441" t="str">
        <f t="shared" si="10"/>
        <v/>
      </c>
      <c r="F133" s="441" t="str">
        <f t="shared" si="15"/>
        <v/>
      </c>
      <c r="G133" s="441" t="str">
        <f t="shared" si="16"/>
        <v/>
      </c>
      <c r="H133" s="441" t="str">
        <f t="shared" si="11"/>
        <v/>
      </c>
      <c r="I133" s="441" t="str">
        <f t="shared" si="17"/>
        <v/>
      </c>
      <c r="J133" s="441" t="str">
        <f t="shared" si="12"/>
        <v/>
      </c>
    </row>
    <row r="134" spans="2:10" ht="15" customHeight="1" x14ac:dyDescent="0.25">
      <c r="B134" s="418" t="str">
        <f t="shared" si="13"/>
        <v/>
      </c>
      <c r="C134" s="440" t="str">
        <f t="shared" si="14"/>
        <v/>
      </c>
      <c r="D134" s="441" t="str">
        <f t="shared" si="9"/>
        <v/>
      </c>
      <c r="E134" s="441" t="str">
        <f t="shared" si="10"/>
        <v/>
      </c>
      <c r="F134" s="441" t="str">
        <f t="shared" si="15"/>
        <v/>
      </c>
      <c r="G134" s="441" t="str">
        <f t="shared" si="16"/>
        <v/>
      </c>
      <c r="H134" s="441" t="str">
        <f t="shared" si="11"/>
        <v/>
      </c>
      <c r="I134" s="441" t="str">
        <f t="shared" si="17"/>
        <v/>
      </c>
      <c r="J134" s="441" t="str">
        <f t="shared" si="12"/>
        <v/>
      </c>
    </row>
    <row r="135" spans="2:10" ht="15" customHeight="1" x14ac:dyDescent="0.25">
      <c r="B135" s="418" t="str">
        <f t="shared" si="13"/>
        <v/>
      </c>
      <c r="C135" s="440" t="str">
        <f t="shared" si="14"/>
        <v/>
      </c>
      <c r="D135" s="441" t="str">
        <f t="shared" si="9"/>
        <v/>
      </c>
      <c r="E135" s="441" t="str">
        <f t="shared" si="10"/>
        <v/>
      </c>
      <c r="F135" s="441" t="str">
        <f t="shared" si="15"/>
        <v/>
      </c>
      <c r="G135" s="441" t="str">
        <f t="shared" si="16"/>
        <v/>
      </c>
      <c r="H135" s="441" t="str">
        <f t="shared" si="11"/>
        <v/>
      </c>
      <c r="I135" s="441" t="str">
        <f t="shared" si="17"/>
        <v/>
      </c>
      <c r="J135" s="441" t="str">
        <f t="shared" si="12"/>
        <v/>
      </c>
    </row>
    <row r="136" spans="2:10" ht="15" customHeight="1" x14ac:dyDescent="0.25">
      <c r="B136" s="418" t="str">
        <f t="shared" si="13"/>
        <v/>
      </c>
      <c r="C136" s="440" t="str">
        <f t="shared" si="14"/>
        <v/>
      </c>
      <c r="D136" s="441" t="str">
        <f t="shared" si="9"/>
        <v/>
      </c>
      <c r="E136" s="441" t="str">
        <f t="shared" si="10"/>
        <v/>
      </c>
      <c r="F136" s="441" t="str">
        <f t="shared" si="15"/>
        <v/>
      </c>
      <c r="G136" s="441" t="str">
        <f t="shared" si="16"/>
        <v/>
      </c>
      <c r="H136" s="441" t="str">
        <f t="shared" si="11"/>
        <v/>
      </c>
      <c r="I136" s="441" t="str">
        <f t="shared" si="17"/>
        <v/>
      </c>
      <c r="J136" s="441" t="str">
        <f t="shared" si="12"/>
        <v/>
      </c>
    </row>
    <row r="137" spans="2:10" ht="15" customHeight="1" x14ac:dyDescent="0.25">
      <c r="B137" s="418" t="str">
        <f t="shared" si="13"/>
        <v/>
      </c>
      <c r="C137" s="440" t="str">
        <f t="shared" si="14"/>
        <v/>
      </c>
      <c r="D137" s="441" t="str">
        <f t="shared" si="9"/>
        <v/>
      </c>
      <c r="E137" s="441" t="str">
        <f t="shared" si="10"/>
        <v/>
      </c>
      <c r="F137" s="441" t="str">
        <f t="shared" si="15"/>
        <v/>
      </c>
      <c r="G137" s="441" t="str">
        <f t="shared" si="16"/>
        <v/>
      </c>
      <c r="H137" s="441" t="str">
        <f t="shared" si="11"/>
        <v/>
      </c>
      <c r="I137" s="441" t="str">
        <f t="shared" si="17"/>
        <v/>
      </c>
      <c r="J137" s="441" t="str">
        <f t="shared" si="12"/>
        <v/>
      </c>
    </row>
    <row r="138" spans="2:10" ht="15" customHeight="1" x14ac:dyDescent="0.25">
      <c r="B138" s="418" t="str">
        <f t="shared" si="13"/>
        <v/>
      </c>
      <c r="C138" s="440" t="str">
        <f t="shared" si="14"/>
        <v/>
      </c>
      <c r="D138" s="441" t="str">
        <f t="shared" si="9"/>
        <v/>
      </c>
      <c r="E138" s="441" t="str">
        <f t="shared" si="10"/>
        <v/>
      </c>
      <c r="F138" s="441" t="str">
        <f t="shared" si="15"/>
        <v/>
      </c>
      <c r="G138" s="441" t="str">
        <f t="shared" si="16"/>
        <v/>
      </c>
      <c r="H138" s="441" t="str">
        <f t="shared" si="11"/>
        <v/>
      </c>
      <c r="I138" s="441" t="str">
        <f t="shared" si="17"/>
        <v/>
      </c>
      <c r="J138" s="441" t="str">
        <f t="shared" si="12"/>
        <v/>
      </c>
    </row>
    <row r="139" spans="2:10" ht="15" customHeight="1" x14ac:dyDescent="0.25">
      <c r="B139" s="418" t="str">
        <f t="shared" si="13"/>
        <v/>
      </c>
      <c r="C139" s="440" t="str">
        <f t="shared" si="14"/>
        <v/>
      </c>
      <c r="D139" s="441" t="str">
        <f t="shared" si="9"/>
        <v/>
      </c>
      <c r="E139" s="441" t="str">
        <f t="shared" si="10"/>
        <v/>
      </c>
      <c r="F139" s="441" t="str">
        <f t="shared" si="15"/>
        <v/>
      </c>
      <c r="G139" s="441" t="str">
        <f t="shared" si="16"/>
        <v/>
      </c>
      <c r="H139" s="441" t="str">
        <f t="shared" si="11"/>
        <v/>
      </c>
      <c r="I139" s="441" t="str">
        <f t="shared" si="17"/>
        <v/>
      </c>
      <c r="J139" s="441" t="str">
        <f t="shared" si="12"/>
        <v/>
      </c>
    </row>
    <row r="140" spans="2:10" ht="15" customHeight="1" x14ac:dyDescent="0.25">
      <c r="B140" s="418" t="str">
        <f t="shared" si="13"/>
        <v/>
      </c>
      <c r="C140" s="440" t="str">
        <f t="shared" si="14"/>
        <v/>
      </c>
      <c r="D140" s="441" t="str">
        <f t="shared" si="9"/>
        <v/>
      </c>
      <c r="E140" s="441" t="str">
        <f t="shared" si="10"/>
        <v/>
      </c>
      <c r="F140" s="441" t="str">
        <f t="shared" si="15"/>
        <v/>
      </c>
      <c r="G140" s="441" t="str">
        <f t="shared" si="16"/>
        <v/>
      </c>
      <c r="H140" s="441" t="str">
        <f t="shared" si="11"/>
        <v/>
      </c>
      <c r="I140" s="441" t="str">
        <f t="shared" si="17"/>
        <v/>
      </c>
      <c r="J140" s="441" t="str">
        <f t="shared" si="12"/>
        <v/>
      </c>
    </row>
    <row r="141" spans="2:10" ht="15" customHeight="1" x14ac:dyDescent="0.25">
      <c r="B141" s="418" t="str">
        <f t="shared" si="13"/>
        <v/>
      </c>
      <c r="C141" s="440" t="str">
        <f t="shared" si="14"/>
        <v/>
      </c>
      <c r="D141" s="441" t="str">
        <f t="shared" si="9"/>
        <v/>
      </c>
      <c r="E141" s="441" t="str">
        <f t="shared" si="10"/>
        <v/>
      </c>
      <c r="F141" s="441" t="str">
        <f t="shared" si="15"/>
        <v/>
      </c>
      <c r="G141" s="441" t="str">
        <f t="shared" si="16"/>
        <v/>
      </c>
      <c r="H141" s="441" t="str">
        <f t="shared" si="11"/>
        <v/>
      </c>
      <c r="I141" s="441" t="str">
        <f t="shared" si="17"/>
        <v/>
      </c>
      <c r="J141" s="441" t="str">
        <f t="shared" si="12"/>
        <v/>
      </c>
    </row>
    <row r="142" spans="2:10" ht="15" customHeight="1" x14ac:dyDescent="0.25">
      <c r="B142" s="418" t="str">
        <f t="shared" si="13"/>
        <v/>
      </c>
      <c r="C142" s="440" t="str">
        <f t="shared" si="14"/>
        <v/>
      </c>
      <c r="D142" s="441" t="str">
        <f t="shared" si="9"/>
        <v/>
      </c>
      <c r="E142" s="441" t="str">
        <f t="shared" si="10"/>
        <v/>
      </c>
      <c r="F142" s="441" t="str">
        <f t="shared" si="15"/>
        <v/>
      </c>
      <c r="G142" s="441" t="str">
        <f t="shared" si="16"/>
        <v/>
      </c>
      <c r="H142" s="441" t="str">
        <f t="shared" si="11"/>
        <v/>
      </c>
      <c r="I142" s="441" t="str">
        <f t="shared" si="17"/>
        <v/>
      </c>
      <c r="J142" s="441" t="str">
        <f t="shared" si="12"/>
        <v/>
      </c>
    </row>
    <row r="143" spans="2:10" ht="15" customHeight="1" x14ac:dyDescent="0.25">
      <c r="B143" s="418" t="str">
        <f t="shared" si="13"/>
        <v/>
      </c>
      <c r="C143" s="440" t="str">
        <f t="shared" si="14"/>
        <v/>
      </c>
      <c r="D143" s="441" t="str">
        <f t="shared" si="9"/>
        <v/>
      </c>
      <c r="E143" s="441" t="str">
        <f t="shared" si="10"/>
        <v/>
      </c>
      <c r="F143" s="441" t="str">
        <f t="shared" si="15"/>
        <v/>
      </c>
      <c r="G143" s="441" t="str">
        <f t="shared" si="16"/>
        <v/>
      </c>
      <c r="H143" s="441" t="str">
        <f t="shared" si="11"/>
        <v/>
      </c>
      <c r="I143" s="441" t="str">
        <f t="shared" si="17"/>
        <v/>
      </c>
      <c r="J143" s="441" t="str">
        <f t="shared" si="12"/>
        <v/>
      </c>
    </row>
    <row r="144" spans="2:10" ht="15" customHeight="1" x14ac:dyDescent="0.25">
      <c r="B144" s="418" t="str">
        <f t="shared" si="13"/>
        <v/>
      </c>
      <c r="C144" s="440" t="str">
        <f t="shared" si="14"/>
        <v/>
      </c>
      <c r="D144" s="441" t="str">
        <f t="shared" si="9"/>
        <v/>
      </c>
      <c r="E144" s="441" t="str">
        <f t="shared" si="10"/>
        <v/>
      </c>
      <c r="F144" s="441" t="str">
        <f t="shared" si="15"/>
        <v/>
      </c>
      <c r="G144" s="441" t="str">
        <f t="shared" si="16"/>
        <v/>
      </c>
      <c r="H144" s="441" t="str">
        <f t="shared" si="11"/>
        <v/>
      </c>
      <c r="I144" s="441" t="str">
        <f t="shared" si="17"/>
        <v/>
      </c>
      <c r="J144" s="441" t="str">
        <f t="shared" si="12"/>
        <v/>
      </c>
    </row>
    <row r="145" spans="2:10" ht="15" customHeight="1" x14ac:dyDescent="0.25">
      <c r="B145" s="418" t="str">
        <f t="shared" si="13"/>
        <v/>
      </c>
      <c r="C145" s="440" t="str">
        <f t="shared" si="14"/>
        <v/>
      </c>
      <c r="D145" s="441" t="str">
        <f t="shared" si="9"/>
        <v/>
      </c>
      <c r="E145" s="441" t="str">
        <f t="shared" si="10"/>
        <v/>
      </c>
      <c r="F145" s="441" t="str">
        <f t="shared" si="15"/>
        <v/>
      </c>
      <c r="G145" s="441" t="str">
        <f t="shared" si="16"/>
        <v/>
      </c>
      <c r="H145" s="441" t="str">
        <f t="shared" si="11"/>
        <v/>
      </c>
      <c r="I145" s="441" t="str">
        <f t="shared" si="17"/>
        <v/>
      </c>
      <c r="J145" s="441" t="str">
        <f t="shared" si="12"/>
        <v/>
      </c>
    </row>
    <row r="146" spans="2:10" ht="15" customHeight="1" x14ac:dyDescent="0.25">
      <c r="B146" s="418" t="str">
        <f t="shared" si="13"/>
        <v/>
      </c>
      <c r="C146" s="440" t="str">
        <f t="shared" si="14"/>
        <v/>
      </c>
      <c r="D146" s="441" t="str">
        <f t="shared" si="9"/>
        <v/>
      </c>
      <c r="E146" s="441" t="str">
        <f t="shared" si="10"/>
        <v/>
      </c>
      <c r="F146" s="441" t="str">
        <f t="shared" si="15"/>
        <v/>
      </c>
      <c r="G146" s="441" t="str">
        <f t="shared" si="16"/>
        <v/>
      </c>
      <c r="H146" s="441" t="str">
        <f t="shared" si="11"/>
        <v/>
      </c>
      <c r="I146" s="441" t="str">
        <f t="shared" si="17"/>
        <v/>
      </c>
      <c r="J146" s="441" t="str">
        <f t="shared" si="12"/>
        <v/>
      </c>
    </row>
    <row r="147" spans="2:10" ht="15" customHeight="1" x14ac:dyDescent="0.25">
      <c r="B147" s="418" t="str">
        <f t="shared" si="13"/>
        <v/>
      </c>
      <c r="C147" s="440" t="str">
        <f t="shared" si="14"/>
        <v/>
      </c>
      <c r="D147" s="441" t="str">
        <f t="shared" si="9"/>
        <v/>
      </c>
      <c r="E147" s="441" t="str">
        <f t="shared" si="10"/>
        <v/>
      </c>
      <c r="F147" s="441" t="str">
        <f t="shared" si="15"/>
        <v/>
      </c>
      <c r="G147" s="441" t="str">
        <f t="shared" si="16"/>
        <v/>
      </c>
      <c r="H147" s="441" t="str">
        <f t="shared" si="11"/>
        <v/>
      </c>
      <c r="I147" s="441" t="str">
        <f t="shared" si="17"/>
        <v/>
      </c>
      <c r="J147" s="441" t="str">
        <f t="shared" si="12"/>
        <v/>
      </c>
    </row>
    <row r="148" spans="2:10" ht="15" customHeight="1" x14ac:dyDescent="0.25">
      <c r="B148" s="418" t="str">
        <f t="shared" si="13"/>
        <v/>
      </c>
      <c r="C148" s="440" t="str">
        <f t="shared" si="14"/>
        <v/>
      </c>
      <c r="D148" s="441" t="str">
        <f t="shared" si="9"/>
        <v/>
      </c>
      <c r="E148" s="441" t="str">
        <f t="shared" si="10"/>
        <v/>
      </c>
      <c r="F148" s="441" t="str">
        <f t="shared" si="15"/>
        <v/>
      </c>
      <c r="G148" s="441" t="str">
        <f t="shared" si="16"/>
        <v/>
      </c>
      <c r="H148" s="441" t="str">
        <f t="shared" si="11"/>
        <v/>
      </c>
      <c r="I148" s="441" t="str">
        <f t="shared" si="17"/>
        <v/>
      </c>
      <c r="J148" s="441" t="str">
        <f t="shared" si="12"/>
        <v/>
      </c>
    </row>
    <row r="149" spans="2:10" ht="15" customHeight="1" x14ac:dyDescent="0.25">
      <c r="B149" s="418" t="str">
        <f t="shared" si="13"/>
        <v/>
      </c>
      <c r="C149" s="440" t="str">
        <f t="shared" si="14"/>
        <v/>
      </c>
      <c r="D149" s="441" t="str">
        <f t="shared" si="9"/>
        <v/>
      </c>
      <c r="E149" s="441" t="str">
        <f t="shared" si="10"/>
        <v/>
      </c>
      <c r="F149" s="441" t="str">
        <f t="shared" si="15"/>
        <v/>
      </c>
      <c r="G149" s="441" t="str">
        <f t="shared" si="16"/>
        <v/>
      </c>
      <c r="H149" s="441" t="str">
        <f t="shared" si="11"/>
        <v/>
      </c>
      <c r="I149" s="441" t="str">
        <f t="shared" si="17"/>
        <v/>
      </c>
      <c r="J149" s="441" t="str">
        <f t="shared" si="12"/>
        <v/>
      </c>
    </row>
    <row r="150" spans="2:10" ht="15" customHeight="1" x14ac:dyDescent="0.25">
      <c r="B150" s="418" t="str">
        <f t="shared" si="13"/>
        <v/>
      </c>
      <c r="C150" s="440" t="str">
        <f t="shared" si="14"/>
        <v/>
      </c>
      <c r="D150" s="441" t="str">
        <f t="shared" si="9"/>
        <v/>
      </c>
      <c r="E150" s="441" t="str">
        <f t="shared" si="10"/>
        <v/>
      </c>
      <c r="F150" s="441" t="str">
        <f t="shared" si="15"/>
        <v/>
      </c>
      <c r="G150" s="441" t="str">
        <f t="shared" si="16"/>
        <v/>
      </c>
      <c r="H150" s="441" t="str">
        <f t="shared" si="11"/>
        <v/>
      </c>
      <c r="I150" s="441" t="str">
        <f t="shared" si="17"/>
        <v/>
      </c>
      <c r="J150" s="441" t="str">
        <f t="shared" si="12"/>
        <v/>
      </c>
    </row>
    <row r="151" spans="2:10" ht="15" customHeight="1" x14ac:dyDescent="0.25">
      <c r="B151" s="418" t="str">
        <f t="shared" si="13"/>
        <v/>
      </c>
      <c r="C151" s="440" t="str">
        <f t="shared" si="14"/>
        <v/>
      </c>
      <c r="D151" s="441" t="str">
        <f t="shared" si="9"/>
        <v/>
      </c>
      <c r="E151" s="441" t="str">
        <f t="shared" si="10"/>
        <v/>
      </c>
      <c r="F151" s="441" t="str">
        <f t="shared" si="15"/>
        <v/>
      </c>
      <c r="G151" s="441" t="str">
        <f t="shared" si="16"/>
        <v/>
      </c>
      <c r="H151" s="441" t="str">
        <f t="shared" si="11"/>
        <v/>
      </c>
      <c r="I151" s="441" t="str">
        <f t="shared" si="17"/>
        <v/>
      </c>
      <c r="J151" s="441" t="str">
        <f t="shared" si="12"/>
        <v/>
      </c>
    </row>
    <row r="152" spans="2:10" ht="15" customHeight="1" x14ac:dyDescent="0.25">
      <c r="B152" s="418" t="str">
        <f t="shared" si="13"/>
        <v/>
      </c>
      <c r="C152" s="440" t="str">
        <f t="shared" si="14"/>
        <v/>
      </c>
      <c r="D152" s="441" t="str">
        <f t="shared" si="9"/>
        <v/>
      </c>
      <c r="E152" s="441" t="str">
        <f t="shared" si="10"/>
        <v/>
      </c>
      <c r="F152" s="441" t="str">
        <f t="shared" si="15"/>
        <v/>
      </c>
      <c r="G152" s="441" t="str">
        <f t="shared" si="16"/>
        <v/>
      </c>
      <c r="H152" s="441" t="str">
        <f t="shared" si="11"/>
        <v/>
      </c>
      <c r="I152" s="441" t="str">
        <f t="shared" si="17"/>
        <v/>
      </c>
      <c r="J152" s="441" t="str">
        <f t="shared" si="12"/>
        <v/>
      </c>
    </row>
    <row r="153" spans="2:10" ht="15" customHeight="1" x14ac:dyDescent="0.25">
      <c r="B153" s="418" t="str">
        <f t="shared" si="13"/>
        <v/>
      </c>
      <c r="C153" s="440" t="str">
        <f t="shared" si="14"/>
        <v/>
      </c>
      <c r="D153" s="441" t="str">
        <f t="shared" si="9"/>
        <v/>
      </c>
      <c r="E153" s="441" t="str">
        <f t="shared" si="10"/>
        <v/>
      </c>
      <c r="F153" s="441" t="str">
        <f t="shared" si="15"/>
        <v/>
      </c>
      <c r="G153" s="441" t="str">
        <f t="shared" si="16"/>
        <v/>
      </c>
      <c r="H153" s="441" t="str">
        <f t="shared" si="11"/>
        <v/>
      </c>
      <c r="I153" s="441" t="str">
        <f t="shared" si="17"/>
        <v/>
      </c>
      <c r="J153" s="441" t="str">
        <f t="shared" si="12"/>
        <v/>
      </c>
    </row>
    <row r="154" spans="2:10" ht="15" customHeight="1" x14ac:dyDescent="0.25">
      <c r="B154" s="418" t="str">
        <f t="shared" si="13"/>
        <v/>
      </c>
      <c r="C154" s="440" t="str">
        <f t="shared" si="14"/>
        <v/>
      </c>
      <c r="D154" s="441" t="str">
        <f t="shared" si="9"/>
        <v/>
      </c>
      <c r="E154" s="441" t="str">
        <f t="shared" si="10"/>
        <v/>
      </c>
      <c r="F154" s="441" t="str">
        <f t="shared" si="15"/>
        <v/>
      </c>
      <c r="G154" s="441" t="str">
        <f t="shared" si="16"/>
        <v/>
      </c>
      <c r="H154" s="441" t="str">
        <f t="shared" si="11"/>
        <v/>
      </c>
      <c r="I154" s="441" t="str">
        <f t="shared" si="17"/>
        <v/>
      </c>
      <c r="J154" s="441" t="str">
        <f t="shared" si="12"/>
        <v/>
      </c>
    </row>
    <row r="155" spans="2:10" ht="15" customHeight="1" x14ac:dyDescent="0.25">
      <c r="B155" s="418" t="str">
        <f t="shared" si="13"/>
        <v/>
      </c>
      <c r="C155" s="440" t="str">
        <f t="shared" si="14"/>
        <v/>
      </c>
      <c r="D155" s="441" t="str">
        <f t="shared" si="9"/>
        <v/>
      </c>
      <c r="E155" s="441" t="str">
        <f t="shared" si="10"/>
        <v/>
      </c>
      <c r="F155" s="441" t="str">
        <f t="shared" si="15"/>
        <v/>
      </c>
      <c r="G155" s="441" t="str">
        <f t="shared" si="16"/>
        <v/>
      </c>
      <c r="H155" s="441" t="str">
        <f t="shared" si="11"/>
        <v/>
      </c>
      <c r="I155" s="441" t="str">
        <f t="shared" si="17"/>
        <v/>
      </c>
      <c r="J155" s="441" t="str">
        <f t="shared" si="12"/>
        <v/>
      </c>
    </row>
    <row r="156" spans="2:10" ht="15" customHeight="1" x14ac:dyDescent="0.25">
      <c r="B156" s="418" t="str">
        <f t="shared" si="13"/>
        <v/>
      </c>
      <c r="C156" s="440" t="str">
        <f t="shared" si="14"/>
        <v/>
      </c>
      <c r="D156" s="441" t="str">
        <f t="shared" ref="D156:D219" si="18">IF(B156&lt;&gt;"",$B$16,"")</f>
        <v/>
      </c>
      <c r="E156" s="441" t="str">
        <f t="shared" ref="E156:E219" si="19">IF(B156&lt;&gt;"",$B$17,"")</f>
        <v/>
      </c>
      <c r="F156" s="441" t="str">
        <f t="shared" si="15"/>
        <v/>
      </c>
      <c r="G156" s="441" t="str">
        <f t="shared" si="16"/>
        <v/>
      </c>
      <c r="H156" s="441" t="str">
        <f t="shared" ref="H156:H219" si="20">IF(E156&lt;&gt;"",D156-F156,"")</f>
        <v/>
      </c>
      <c r="I156" s="441" t="str">
        <f t="shared" si="17"/>
        <v/>
      </c>
      <c r="J156" s="441" t="str">
        <f t="shared" ref="J156:J219" si="21">IF(F156&lt;&gt;"",$B$6-I156,"")</f>
        <v/>
      </c>
    </row>
    <row r="157" spans="2:10" ht="15" customHeight="1" x14ac:dyDescent="0.25">
      <c r="B157" s="418" t="str">
        <f t="shared" ref="B157:B220" si="22">IF($B$14="OK",IF(B156&lt;$B$8,B156+1,""),"")</f>
        <v/>
      </c>
      <c r="C157" s="440" t="str">
        <f t="shared" ref="C157:C220" si="23">IF(B157&lt;&gt;"",DATE(YEAR(C156),MONTH(C156)+1,DAY(C156)),"")</f>
        <v/>
      </c>
      <c r="D157" s="441" t="str">
        <f t="shared" si="18"/>
        <v/>
      </c>
      <c r="E157" s="441" t="str">
        <f t="shared" si="19"/>
        <v/>
      </c>
      <c r="F157" s="441" t="str">
        <f t="shared" ref="F157:F220" si="24">IF(B157&lt;&gt;"",J156*$B$10/100/12,"")</f>
        <v/>
      </c>
      <c r="G157" s="441" t="str">
        <f t="shared" ref="G157:G220" si="25">IF(D157&lt;&gt;"",G156+F157,"")</f>
        <v/>
      </c>
      <c r="H157" s="441" t="str">
        <f t="shared" si="20"/>
        <v/>
      </c>
      <c r="I157" s="441" t="str">
        <f t="shared" ref="I157:I220" si="26">IF(E157&lt;&gt;"",D157-F157+I156,"")</f>
        <v/>
      </c>
      <c r="J157" s="441" t="str">
        <f t="shared" si="21"/>
        <v/>
      </c>
    </row>
    <row r="158" spans="2:10" ht="15" customHeight="1" x14ac:dyDescent="0.25">
      <c r="B158" s="418" t="str">
        <f t="shared" si="22"/>
        <v/>
      </c>
      <c r="C158" s="440" t="str">
        <f t="shared" si="23"/>
        <v/>
      </c>
      <c r="D158" s="441" t="str">
        <f t="shared" si="18"/>
        <v/>
      </c>
      <c r="E158" s="441" t="str">
        <f t="shared" si="19"/>
        <v/>
      </c>
      <c r="F158" s="441" t="str">
        <f t="shared" si="24"/>
        <v/>
      </c>
      <c r="G158" s="441" t="str">
        <f t="shared" si="25"/>
        <v/>
      </c>
      <c r="H158" s="441" t="str">
        <f t="shared" si="20"/>
        <v/>
      </c>
      <c r="I158" s="441" t="str">
        <f t="shared" si="26"/>
        <v/>
      </c>
      <c r="J158" s="441" t="str">
        <f t="shared" si="21"/>
        <v/>
      </c>
    </row>
    <row r="159" spans="2:10" ht="15" customHeight="1" x14ac:dyDescent="0.25">
      <c r="B159" s="418" t="str">
        <f t="shared" si="22"/>
        <v/>
      </c>
      <c r="C159" s="440" t="str">
        <f t="shared" si="23"/>
        <v/>
      </c>
      <c r="D159" s="441" t="str">
        <f t="shared" si="18"/>
        <v/>
      </c>
      <c r="E159" s="441" t="str">
        <f t="shared" si="19"/>
        <v/>
      </c>
      <c r="F159" s="441" t="str">
        <f t="shared" si="24"/>
        <v/>
      </c>
      <c r="G159" s="441" t="str">
        <f t="shared" si="25"/>
        <v/>
      </c>
      <c r="H159" s="441" t="str">
        <f t="shared" si="20"/>
        <v/>
      </c>
      <c r="I159" s="441" t="str">
        <f t="shared" si="26"/>
        <v/>
      </c>
      <c r="J159" s="441" t="str">
        <f t="shared" si="21"/>
        <v/>
      </c>
    </row>
    <row r="160" spans="2:10" ht="15" customHeight="1" x14ac:dyDescent="0.25">
      <c r="B160" s="418" t="str">
        <f t="shared" si="22"/>
        <v/>
      </c>
      <c r="C160" s="440" t="str">
        <f t="shared" si="23"/>
        <v/>
      </c>
      <c r="D160" s="441" t="str">
        <f t="shared" si="18"/>
        <v/>
      </c>
      <c r="E160" s="441" t="str">
        <f t="shared" si="19"/>
        <v/>
      </c>
      <c r="F160" s="441" t="str">
        <f t="shared" si="24"/>
        <v/>
      </c>
      <c r="G160" s="441" t="str">
        <f t="shared" si="25"/>
        <v/>
      </c>
      <c r="H160" s="441" t="str">
        <f t="shared" si="20"/>
        <v/>
      </c>
      <c r="I160" s="441" t="str">
        <f t="shared" si="26"/>
        <v/>
      </c>
      <c r="J160" s="441" t="str">
        <f t="shared" si="21"/>
        <v/>
      </c>
    </row>
    <row r="161" spans="2:10" ht="15" customHeight="1" x14ac:dyDescent="0.25">
      <c r="B161" s="418" t="str">
        <f t="shared" si="22"/>
        <v/>
      </c>
      <c r="C161" s="440" t="str">
        <f t="shared" si="23"/>
        <v/>
      </c>
      <c r="D161" s="441" t="str">
        <f t="shared" si="18"/>
        <v/>
      </c>
      <c r="E161" s="441" t="str">
        <f t="shared" si="19"/>
        <v/>
      </c>
      <c r="F161" s="441" t="str">
        <f t="shared" si="24"/>
        <v/>
      </c>
      <c r="G161" s="441" t="str">
        <f t="shared" si="25"/>
        <v/>
      </c>
      <c r="H161" s="441" t="str">
        <f t="shared" si="20"/>
        <v/>
      </c>
      <c r="I161" s="441" t="str">
        <f t="shared" si="26"/>
        <v/>
      </c>
      <c r="J161" s="441" t="str">
        <f t="shared" si="21"/>
        <v/>
      </c>
    </row>
    <row r="162" spans="2:10" ht="15" customHeight="1" x14ac:dyDescent="0.25">
      <c r="B162" s="418" t="str">
        <f t="shared" si="22"/>
        <v/>
      </c>
      <c r="C162" s="440" t="str">
        <f t="shared" si="23"/>
        <v/>
      </c>
      <c r="D162" s="441" t="str">
        <f t="shared" si="18"/>
        <v/>
      </c>
      <c r="E162" s="441" t="str">
        <f t="shared" si="19"/>
        <v/>
      </c>
      <c r="F162" s="441" t="str">
        <f t="shared" si="24"/>
        <v/>
      </c>
      <c r="G162" s="441" t="str">
        <f t="shared" si="25"/>
        <v/>
      </c>
      <c r="H162" s="441" t="str">
        <f t="shared" si="20"/>
        <v/>
      </c>
      <c r="I162" s="441" t="str">
        <f t="shared" si="26"/>
        <v/>
      </c>
      <c r="J162" s="441" t="str">
        <f t="shared" si="21"/>
        <v/>
      </c>
    </row>
    <row r="163" spans="2:10" ht="15" customHeight="1" x14ac:dyDescent="0.25">
      <c r="B163" s="418" t="str">
        <f t="shared" si="22"/>
        <v/>
      </c>
      <c r="C163" s="440" t="str">
        <f t="shared" si="23"/>
        <v/>
      </c>
      <c r="D163" s="441" t="str">
        <f t="shared" si="18"/>
        <v/>
      </c>
      <c r="E163" s="441" t="str">
        <f t="shared" si="19"/>
        <v/>
      </c>
      <c r="F163" s="441" t="str">
        <f t="shared" si="24"/>
        <v/>
      </c>
      <c r="G163" s="441" t="str">
        <f t="shared" si="25"/>
        <v/>
      </c>
      <c r="H163" s="441" t="str">
        <f t="shared" si="20"/>
        <v/>
      </c>
      <c r="I163" s="441" t="str">
        <f t="shared" si="26"/>
        <v/>
      </c>
      <c r="J163" s="441" t="str">
        <f t="shared" si="21"/>
        <v/>
      </c>
    </row>
    <row r="164" spans="2:10" ht="15" customHeight="1" x14ac:dyDescent="0.25">
      <c r="B164" s="418" t="str">
        <f t="shared" si="22"/>
        <v/>
      </c>
      <c r="C164" s="440" t="str">
        <f t="shared" si="23"/>
        <v/>
      </c>
      <c r="D164" s="441" t="str">
        <f t="shared" si="18"/>
        <v/>
      </c>
      <c r="E164" s="441" t="str">
        <f t="shared" si="19"/>
        <v/>
      </c>
      <c r="F164" s="441" t="str">
        <f t="shared" si="24"/>
        <v/>
      </c>
      <c r="G164" s="441" t="str">
        <f t="shared" si="25"/>
        <v/>
      </c>
      <c r="H164" s="441" t="str">
        <f t="shared" si="20"/>
        <v/>
      </c>
      <c r="I164" s="441" t="str">
        <f t="shared" si="26"/>
        <v/>
      </c>
      <c r="J164" s="441" t="str">
        <f t="shared" si="21"/>
        <v/>
      </c>
    </row>
    <row r="165" spans="2:10" ht="15" customHeight="1" x14ac:dyDescent="0.25">
      <c r="B165" s="418" t="str">
        <f t="shared" si="22"/>
        <v/>
      </c>
      <c r="C165" s="440" t="str">
        <f t="shared" si="23"/>
        <v/>
      </c>
      <c r="D165" s="441" t="str">
        <f t="shared" si="18"/>
        <v/>
      </c>
      <c r="E165" s="441" t="str">
        <f t="shared" si="19"/>
        <v/>
      </c>
      <c r="F165" s="441" t="str">
        <f t="shared" si="24"/>
        <v/>
      </c>
      <c r="G165" s="441" t="str">
        <f t="shared" si="25"/>
        <v/>
      </c>
      <c r="H165" s="441" t="str">
        <f t="shared" si="20"/>
        <v/>
      </c>
      <c r="I165" s="441" t="str">
        <f t="shared" si="26"/>
        <v/>
      </c>
      <c r="J165" s="441" t="str">
        <f t="shared" si="21"/>
        <v/>
      </c>
    </row>
    <row r="166" spans="2:10" ht="15" customHeight="1" x14ac:dyDescent="0.25">
      <c r="B166" s="418" t="str">
        <f t="shared" si="22"/>
        <v/>
      </c>
      <c r="C166" s="440" t="str">
        <f t="shared" si="23"/>
        <v/>
      </c>
      <c r="D166" s="441" t="str">
        <f t="shared" si="18"/>
        <v/>
      </c>
      <c r="E166" s="441" t="str">
        <f t="shared" si="19"/>
        <v/>
      </c>
      <c r="F166" s="441" t="str">
        <f t="shared" si="24"/>
        <v/>
      </c>
      <c r="G166" s="441" t="str">
        <f t="shared" si="25"/>
        <v/>
      </c>
      <c r="H166" s="441" t="str">
        <f t="shared" si="20"/>
        <v/>
      </c>
      <c r="I166" s="441" t="str">
        <f t="shared" si="26"/>
        <v/>
      </c>
      <c r="J166" s="441" t="str">
        <f t="shared" si="21"/>
        <v/>
      </c>
    </row>
    <row r="167" spans="2:10" ht="15" customHeight="1" x14ac:dyDescent="0.25">
      <c r="B167" s="418" t="str">
        <f t="shared" si="22"/>
        <v/>
      </c>
      <c r="C167" s="440" t="str">
        <f t="shared" si="23"/>
        <v/>
      </c>
      <c r="D167" s="441" t="str">
        <f t="shared" si="18"/>
        <v/>
      </c>
      <c r="E167" s="441" t="str">
        <f t="shared" si="19"/>
        <v/>
      </c>
      <c r="F167" s="441" t="str">
        <f t="shared" si="24"/>
        <v/>
      </c>
      <c r="G167" s="441" t="str">
        <f t="shared" si="25"/>
        <v/>
      </c>
      <c r="H167" s="441" t="str">
        <f t="shared" si="20"/>
        <v/>
      </c>
      <c r="I167" s="441" t="str">
        <f t="shared" si="26"/>
        <v/>
      </c>
      <c r="J167" s="441" t="str">
        <f t="shared" si="21"/>
        <v/>
      </c>
    </row>
    <row r="168" spans="2:10" ht="15" customHeight="1" x14ac:dyDescent="0.25">
      <c r="B168" s="418" t="str">
        <f t="shared" si="22"/>
        <v/>
      </c>
      <c r="C168" s="440" t="str">
        <f t="shared" si="23"/>
        <v/>
      </c>
      <c r="D168" s="441" t="str">
        <f t="shared" si="18"/>
        <v/>
      </c>
      <c r="E168" s="441" t="str">
        <f t="shared" si="19"/>
        <v/>
      </c>
      <c r="F168" s="441" t="str">
        <f t="shared" si="24"/>
        <v/>
      </c>
      <c r="G168" s="441" t="str">
        <f t="shared" si="25"/>
        <v/>
      </c>
      <c r="H168" s="441" t="str">
        <f t="shared" si="20"/>
        <v/>
      </c>
      <c r="I168" s="441" t="str">
        <f t="shared" si="26"/>
        <v/>
      </c>
      <c r="J168" s="441" t="str">
        <f t="shared" si="21"/>
        <v/>
      </c>
    </row>
    <row r="169" spans="2:10" ht="15" customHeight="1" x14ac:dyDescent="0.25">
      <c r="B169" s="418" t="str">
        <f t="shared" si="22"/>
        <v/>
      </c>
      <c r="C169" s="440" t="str">
        <f t="shared" si="23"/>
        <v/>
      </c>
      <c r="D169" s="441" t="str">
        <f t="shared" si="18"/>
        <v/>
      </c>
      <c r="E169" s="441" t="str">
        <f t="shared" si="19"/>
        <v/>
      </c>
      <c r="F169" s="441" t="str">
        <f t="shared" si="24"/>
        <v/>
      </c>
      <c r="G169" s="441" t="str">
        <f t="shared" si="25"/>
        <v/>
      </c>
      <c r="H169" s="441" t="str">
        <f t="shared" si="20"/>
        <v/>
      </c>
      <c r="I169" s="441" t="str">
        <f t="shared" si="26"/>
        <v/>
      </c>
      <c r="J169" s="441" t="str">
        <f t="shared" si="21"/>
        <v/>
      </c>
    </row>
    <row r="170" spans="2:10" ht="15" customHeight="1" x14ac:dyDescent="0.25">
      <c r="B170" s="418" t="str">
        <f t="shared" si="22"/>
        <v/>
      </c>
      <c r="C170" s="440" t="str">
        <f t="shared" si="23"/>
        <v/>
      </c>
      <c r="D170" s="441" t="str">
        <f t="shared" si="18"/>
        <v/>
      </c>
      <c r="E170" s="441" t="str">
        <f t="shared" si="19"/>
        <v/>
      </c>
      <c r="F170" s="441" t="str">
        <f t="shared" si="24"/>
        <v/>
      </c>
      <c r="G170" s="441" t="str">
        <f t="shared" si="25"/>
        <v/>
      </c>
      <c r="H170" s="441" t="str">
        <f t="shared" si="20"/>
        <v/>
      </c>
      <c r="I170" s="441" t="str">
        <f t="shared" si="26"/>
        <v/>
      </c>
      <c r="J170" s="441" t="str">
        <f t="shared" si="21"/>
        <v/>
      </c>
    </row>
    <row r="171" spans="2:10" ht="15" customHeight="1" x14ac:dyDescent="0.25">
      <c r="B171" s="418" t="str">
        <f t="shared" si="22"/>
        <v/>
      </c>
      <c r="C171" s="440" t="str">
        <f t="shared" si="23"/>
        <v/>
      </c>
      <c r="D171" s="441" t="str">
        <f t="shared" si="18"/>
        <v/>
      </c>
      <c r="E171" s="441" t="str">
        <f t="shared" si="19"/>
        <v/>
      </c>
      <c r="F171" s="441" t="str">
        <f t="shared" si="24"/>
        <v/>
      </c>
      <c r="G171" s="441" t="str">
        <f t="shared" si="25"/>
        <v/>
      </c>
      <c r="H171" s="441" t="str">
        <f t="shared" si="20"/>
        <v/>
      </c>
      <c r="I171" s="441" t="str">
        <f t="shared" si="26"/>
        <v/>
      </c>
      <c r="J171" s="441" t="str">
        <f t="shared" si="21"/>
        <v/>
      </c>
    </row>
    <row r="172" spans="2:10" ht="15" customHeight="1" x14ac:dyDescent="0.25">
      <c r="B172" s="418" t="str">
        <f t="shared" si="22"/>
        <v/>
      </c>
      <c r="C172" s="440" t="str">
        <f t="shared" si="23"/>
        <v/>
      </c>
      <c r="D172" s="441" t="str">
        <f t="shared" si="18"/>
        <v/>
      </c>
      <c r="E172" s="441" t="str">
        <f t="shared" si="19"/>
        <v/>
      </c>
      <c r="F172" s="441" t="str">
        <f t="shared" si="24"/>
        <v/>
      </c>
      <c r="G172" s="441" t="str">
        <f t="shared" si="25"/>
        <v/>
      </c>
      <c r="H172" s="441" t="str">
        <f t="shared" si="20"/>
        <v/>
      </c>
      <c r="I172" s="441" t="str">
        <f t="shared" si="26"/>
        <v/>
      </c>
      <c r="J172" s="441" t="str">
        <f t="shared" si="21"/>
        <v/>
      </c>
    </row>
    <row r="173" spans="2:10" ht="15" customHeight="1" x14ac:dyDescent="0.25">
      <c r="B173" s="418" t="str">
        <f t="shared" si="22"/>
        <v/>
      </c>
      <c r="C173" s="440" t="str">
        <f t="shared" si="23"/>
        <v/>
      </c>
      <c r="D173" s="441" t="str">
        <f t="shared" si="18"/>
        <v/>
      </c>
      <c r="E173" s="441" t="str">
        <f t="shared" si="19"/>
        <v/>
      </c>
      <c r="F173" s="441" t="str">
        <f t="shared" si="24"/>
        <v/>
      </c>
      <c r="G173" s="441" t="str">
        <f t="shared" si="25"/>
        <v/>
      </c>
      <c r="H173" s="441" t="str">
        <f t="shared" si="20"/>
        <v/>
      </c>
      <c r="I173" s="441" t="str">
        <f t="shared" si="26"/>
        <v/>
      </c>
      <c r="J173" s="441" t="str">
        <f t="shared" si="21"/>
        <v/>
      </c>
    </row>
    <row r="174" spans="2:10" ht="15" customHeight="1" x14ac:dyDescent="0.25">
      <c r="B174" s="418" t="str">
        <f t="shared" si="22"/>
        <v/>
      </c>
      <c r="C174" s="440" t="str">
        <f t="shared" si="23"/>
        <v/>
      </c>
      <c r="D174" s="441" t="str">
        <f t="shared" si="18"/>
        <v/>
      </c>
      <c r="E174" s="441" t="str">
        <f t="shared" si="19"/>
        <v/>
      </c>
      <c r="F174" s="441" t="str">
        <f t="shared" si="24"/>
        <v/>
      </c>
      <c r="G174" s="441" t="str">
        <f t="shared" si="25"/>
        <v/>
      </c>
      <c r="H174" s="441" t="str">
        <f t="shared" si="20"/>
        <v/>
      </c>
      <c r="I174" s="441" t="str">
        <f t="shared" si="26"/>
        <v/>
      </c>
      <c r="J174" s="441" t="str">
        <f t="shared" si="21"/>
        <v/>
      </c>
    </row>
    <row r="175" spans="2:10" ht="15" customHeight="1" x14ac:dyDescent="0.25">
      <c r="B175" s="418" t="str">
        <f t="shared" si="22"/>
        <v/>
      </c>
      <c r="C175" s="440" t="str">
        <f t="shared" si="23"/>
        <v/>
      </c>
      <c r="D175" s="441" t="str">
        <f t="shared" si="18"/>
        <v/>
      </c>
      <c r="E175" s="441" t="str">
        <f t="shared" si="19"/>
        <v/>
      </c>
      <c r="F175" s="441" t="str">
        <f t="shared" si="24"/>
        <v/>
      </c>
      <c r="G175" s="441" t="str">
        <f t="shared" si="25"/>
        <v/>
      </c>
      <c r="H175" s="441" t="str">
        <f t="shared" si="20"/>
        <v/>
      </c>
      <c r="I175" s="441" t="str">
        <f t="shared" si="26"/>
        <v/>
      </c>
      <c r="J175" s="441" t="str">
        <f t="shared" si="21"/>
        <v/>
      </c>
    </row>
    <row r="176" spans="2:10" ht="15" customHeight="1" x14ac:dyDescent="0.25">
      <c r="B176" s="418" t="str">
        <f t="shared" si="22"/>
        <v/>
      </c>
      <c r="C176" s="440" t="str">
        <f t="shared" si="23"/>
        <v/>
      </c>
      <c r="D176" s="441" t="str">
        <f t="shared" si="18"/>
        <v/>
      </c>
      <c r="E176" s="441" t="str">
        <f t="shared" si="19"/>
        <v/>
      </c>
      <c r="F176" s="441" t="str">
        <f t="shared" si="24"/>
        <v/>
      </c>
      <c r="G176" s="441" t="str">
        <f t="shared" si="25"/>
        <v/>
      </c>
      <c r="H176" s="441" t="str">
        <f t="shared" si="20"/>
        <v/>
      </c>
      <c r="I176" s="441" t="str">
        <f t="shared" si="26"/>
        <v/>
      </c>
      <c r="J176" s="441" t="str">
        <f t="shared" si="21"/>
        <v/>
      </c>
    </row>
    <row r="177" spans="2:10" ht="15" customHeight="1" x14ac:dyDescent="0.25">
      <c r="B177" s="418" t="str">
        <f t="shared" si="22"/>
        <v/>
      </c>
      <c r="C177" s="440" t="str">
        <f t="shared" si="23"/>
        <v/>
      </c>
      <c r="D177" s="441" t="str">
        <f t="shared" si="18"/>
        <v/>
      </c>
      <c r="E177" s="441" t="str">
        <f t="shared" si="19"/>
        <v/>
      </c>
      <c r="F177" s="441" t="str">
        <f t="shared" si="24"/>
        <v/>
      </c>
      <c r="G177" s="441" t="str">
        <f t="shared" si="25"/>
        <v/>
      </c>
      <c r="H177" s="441" t="str">
        <f t="shared" si="20"/>
        <v/>
      </c>
      <c r="I177" s="441" t="str">
        <f t="shared" si="26"/>
        <v/>
      </c>
      <c r="J177" s="441" t="str">
        <f t="shared" si="21"/>
        <v/>
      </c>
    </row>
    <row r="178" spans="2:10" ht="15" customHeight="1" x14ac:dyDescent="0.25">
      <c r="B178" s="418" t="str">
        <f t="shared" si="22"/>
        <v/>
      </c>
      <c r="C178" s="440" t="str">
        <f t="shared" si="23"/>
        <v/>
      </c>
      <c r="D178" s="441" t="str">
        <f t="shared" si="18"/>
        <v/>
      </c>
      <c r="E178" s="441" t="str">
        <f t="shared" si="19"/>
        <v/>
      </c>
      <c r="F178" s="441" t="str">
        <f t="shared" si="24"/>
        <v/>
      </c>
      <c r="G178" s="441" t="str">
        <f t="shared" si="25"/>
        <v/>
      </c>
      <c r="H178" s="441" t="str">
        <f t="shared" si="20"/>
        <v/>
      </c>
      <c r="I178" s="441" t="str">
        <f t="shared" si="26"/>
        <v/>
      </c>
      <c r="J178" s="441" t="str">
        <f t="shared" si="21"/>
        <v/>
      </c>
    </row>
    <row r="179" spans="2:10" ht="15" customHeight="1" x14ac:dyDescent="0.25">
      <c r="B179" s="418" t="str">
        <f t="shared" si="22"/>
        <v/>
      </c>
      <c r="C179" s="440" t="str">
        <f t="shared" si="23"/>
        <v/>
      </c>
      <c r="D179" s="441" t="str">
        <f t="shared" si="18"/>
        <v/>
      </c>
      <c r="E179" s="441" t="str">
        <f t="shared" si="19"/>
        <v/>
      </c>
      <c r="F179" s="441" t="str">
        <f t="shared" si="24"/>
        <v/>
      </c>
      <c r="G179" s="441" t="str">
        <f t="shared" si="25"/>
        <v/>
      </c>
      <c r="H179" s="441" t="str">
        <f t="shared" si="20"/>
        <v/>
      </c>
      <c r="I179" s="441" t="str">
        <f t="shared" si="26"/>
        <v/>
      </c>
      <c r="J179" s="441" t="str">
        <f t="shared" si="21"/>
        <v/>
      </c>
    </row>
    <row r="180" spans="2:10" ht="15" customHeight="1" x14ac:dyDescent="0.25">
      <c r="B180" s="418" t="str">
        <f t="shared" si="22"/>
        <v/>
      </c>
      <c r="C180" s="440" t="str">
        <f t="shared" si="23"/>
        <v/>
      </c>
      <c r="D180" s="441" t="str">
        <f t="shared" si="18"/>
        <v/>
      </c>
      <c r="E180" s="441" t="str">
        <f t="shared" si="19"/>
        <v/>
      </c>
      <c r="F180" s="441" t="str">
        <f t="shared" si="24"/>
        <v/>
      </c>
      <c r="G180" s="441" t="str">
        <f t="shared" si="25"/>
        <v/>
      </c>
      <c r="H180" s="441" t="str">
        <f t="shared" si="20"/>
        <v/>
      </c>
      <c r="I180" s="441" t="str">
        <f t="shared" si="26"/>
        <v/>
      </c>
      <c r="J180" s="441" t="str">
        <f t="shared" si="21"/>
        <v/>
      </c>
    </row>
    <row r="181" spans="2:10" ht="15" customHeight="1" x14ac:dyDescent="0.25">
      <c r="B181" s="418" t="str">
        <f t="shared" si="22"/>
        <v/>
      </c>
      <c r="C181" s="440" t="str">
        <f t="shared" si="23"/>
        <v/>
      </c>
      <c r="D181" s="441" t="str">
        <f t="shared" si="18"/>
        <v/>
      </c>
      <c r="E181" s="441" t="str">
        <f t="shared" si="19"/>
        <v/>
      </c>
      <c r="F181" s="441" t="str">
        <f t="shared" si="24"/>
        <v/>
      </c>
      <c r="G181" s="441" t="str">
        <f t="shared" si="25"/>
        <v/>
      </c>
      <c r="H181" s="441" t="str">
        <f t="shared" si="20"/>
        <v/>
      </c>
      <c r="I181" s="441" t="str">
        <f t="shared" si="26"/>
        <v/>
      </c>
      <c r="J181" s="441" t="str">
        <f t="shared" si="21"/>
        <v/>
      </c>
    </row>
    <row r="182" spans="2:10" ht="15" customHeight="1" x14ac:dyDescent="0.25">
      <c r="B182" s="418" t="str">
        <f t="shared" si="22"/>
        <v/>
      </c>
      <c r="C182" s="440" t="str">
        <f t="shared" si="23"/>
        <v/>
      </c>
      <c r="D182" s="441" t="str">
        <f t="shared" si="18"/>
        <v/>
      </c>
      <c r="E182" s="441" t="str">
        <f t="shared" si="19"/>
        <v/>
      </c>
      <c r="F182" s="441" t="str">
        <f t="shared" si="24"/>
        <v/>
      </c>
      <c r="G182" s="441" t="str">
        <f t="shared" si="25"/>
        <v/>
      </c>
      <c r="H182" s="441" t="str">
        <f t="shared" si="20"/>
        <v/>
      </c>
      <c r="I182" s="441" t="str">
        <f t="shared" si="26"/>
        <v/>
      </c>
      <c r="J182" s="441" t="str">
        <f t="shared" si="21"/>
        <v/>
      </c>
    </row>
    <row r="183" spans="2:10" ht="15" customHeight="1" x14ac:dyDescent="0.25">
      <c r="B183" s="418" t="str">
        <f t="shared" si="22"/>
        <v/>
      </c>
      <c r="C183" s="440" t="str">
        <f t="shared" si="23"/>
        <v/>
      </c>
      <c r="D183" s="441" t="str">
        <f t="shared" si="18"/>
        <v/>
      </c>
      <c r="E183" s="441" t="str">
        <f t="shared" si="19"/>
        <v/>
      </c>
      <c r="F183" s="441" t="str">
        <f t="shared" si="24"/>
        <v/>
      </c>
      <c r="G183" s="441" t="str">
        <f t="shared" si="25"/>
        <v/>
      </c>
      <c r="H183" s="441" t="str">
        <f t="shared" si="20"/>
        <v/>
      </c>
      <c r="I183" s="441" t="str">
        <f t="shared" si="26"/>
        <v/>
      </c>
      <c r="J183" s="441" t="str">
        <f t="shared" si="21"/>
        <v/>
      </c>
    </row>
    <row r="184" spans="2:10" ht="15" customHeight="1" x14ac:dyDescent="0.25">
      <c r="B184" s="418" t="str">
        <f t="shared" si="22"/>
        <v/>
      </c>
      <c r="C184" s="440" t="str">
        <f t="shared" si="23"/>
        <v/>
      </c>
      <c r="D184" s="441" t="str">
        <f t="shared" si="18"/>
        <v/>
      </c>
      <c r="E184" s="441" t="str">
        <f t="shared" si="19"/>
        <v/>
      </c>
      <c r="F184" s="441" t="str">
        <f t="shared" si="24"/>
        <v/>
      </c>
      <c r="G184" s="441" t="str">
        <f t="shared" si="25"/>
        <v/>
      </c>
      <c r="H184" s="441" t="str">
        <f t="shared" si="20"/>
        <v/>
      </c>
      <c r="I184" s="441" t="str">
        <f t="shared" si="26"/>
        <v/>
      </c>
      <c r="J184" s="441" t="str">
        <f t="shared" si="21"/>
        <v/>
      </c>
    </row>
    <row r="185" spans="2:10" ht="15" customHeight="1" x14ac:dyDescent="0.25">
      <c r="B185" s="418" t="str">
        <f t="shared" si="22"/>
        <v/>
      </c>
      <c r="C185" s="440" t="str">
        <f t="shared" si="23"/>
        <v/>
      </c>
      <c r="D185" s="441" t="str">
        <f t="shared" si="18"/>
        <v/>
      </c>
      <c r="E185" s="441" t="str">
        <f t="shared" si="19"/>
        <v/>
      </c>
      <c r="F185" s="441" t="str">
        <f t="shared" si="24"/>
        <v/>
      </c>
      <c r="G185" s="441" t="str">
        <f t="shared" si="25"/>
        <v/>
      </c>
      <c r="H185" s="441" t="str">
        <f t="shared" si="20"/>
        <v/>
      </c>
      <c r="I185" s="441" t="str">
        <f t="shared" si="26"/>
        <v/>
      </c>
      <c r="J185" s="441" t="str">
        <f t="shared" si="21"/>
        <v/>
      </c>
    </row>
    <row r="186" spans="2:10" ht="15" customHeight="1" x14ac:dyDescent="0.25">
      <c r="B186" s="418" t="str">
        <f t="shared" si="22"/>
        <v/>
      </c>
      <c r="C186" s="440" t="str">
        <f t="shared" si="23"/>
        <v/>
      </c>
      <c r="D186" s="441" t="str">
        <f t="shared" si="18"/>
        <v/>
      </c>
      <c r="E186" s="441" t="str">
        <f t="shared" si="19"/>
        <v/>
      </c>
      <c r="F186" s="441" t="str">
        <f t="shared" si="24"/>
        <v/>
      </c>
      <c r="G186" s="441" t="str">
        <f t="shared" si="25"/>
        <v/>
      </c>
      <c r="H186" s="441" t="str">
        <f t="shared" si="20"/>
        <v/>
      </c>
      <c r="I186" s="441" t="str">
        <f t="shared" si="26"/>
        <v/>
      </c>
      <c r="J186" s="441" t="str">
        <f t="shared" si="21"/>
        <v/>
      </c>
    </row>
    <row r="187" spans="2:10" ht="15" customHeight="1" x14ac:dyDescent="0.25">
      <c r="B187" s="418" t="str">
        <f t="shared" si="22"/>
        <v/>
      </c>
      <c r="C187" s="440" t="str">
        <f t="shared" si="23"/>
        <v/>
      </c>
      <c r="D187" s="441" t="str">
        <f t="shared" si="18"/>
        <v/>
      </c>
      <c r="E187" s="441" t="str">
        <f t="shared" si="19"/>
        <v/>
      </c>
      <c r="F187" s="441" t="str">
        <f t="shared" si="24"/>
        <v/>
      </c>
      <c r="G187" s="441" t="str">
        <f t="shared" si="25"/>
        <v/>
      </c>
      <c r="H187" s="441" t="str">
        <f t="shared" si="20"/>
        <v/>
      </c>
      <c r="I187" s="441" t="str">
        <f t="shared" si="26"/>
        <v/>
      </c>
      <c r="J187" s="441" t="str">
        <f t="shared" si="21"/>
        <v/>
      </c>
    </row>
    <row r="188" spans="2:10" ht="15" customHeight="1" x14ac:dyDescent="0.25">
      <c r="B188" s="418" t="str">
        <f t="shared" si="22"/>
        <v/>
      </c>
      <c r="C188" s="440" t="str">
        <f t="shared" si="23"/>
        <v/>
      </c>
      <c r="D188" s="441" t="str">
        <f t="shared" si="18"/>
        <v/>
      </c>
      <c r="E188" s="441" t="str">
        <f t="shared" si="19"/>
        <v/>
      </c>
      <c r="F188" s="441" t="str">
        <f t="shared" si="24"/>
        <v/>
      </c>
      <c r="G188" s="441" t="str">
        <f t="shared" si="25"/>
        <v/>
      </c>
      <c r="H188" s="441" t="str">
        <f t="shared" si="20"/>
        <v/>
      </c>
      <c r="I188" s="441" t="str">
        <f t="shared" si="26"/>
        <v/>
      </c>
      <c r="J188" s="441" t="str">
        <f t="shared" si="21"/>
        <v/>
      </c>
    </row>
    <row r="189" spans="2:10" ht="15" customHeight="1" x14ac:dyDescent="0.25">
      <c r="B189" s="418" t="str">
        <f t="shared" si="22"/>
        <v/>
      </c>
      <c r="C189" s="440" t="str">
        <f t="shared" si="23"/>
        <v/>
      </c>
      <c r="D189" s="441" t="str">
        <f t="shared" si="18"/>
        <v/>
      </c>
      <c r="E189" s="441" t="str">
        <f t="shared" si="19"/>
        <v/>
      </c>
      <c r="F189" s="441" t="str">
        <f t="shared" si="24"/>
        <v/>
      </c>
      <c r="G189" s="441" t="str">
        <f t="shared" si="25"/>
        <v/>
      </c>
      <c r="H189" s="441" t="str">
        <f t="shared" si="20"/>
        <v/>
      </c>
      <c r="I189" s="441" t="str">
        <f t="shared" si="26"/>
        <v/>
      </c>
      <c r="J189" s="441" t="str">
        <f t="shared" si="21"/>
        <v/>
      </c>
    </row>
    <row r="190" spans="2:10" ht="15" customHeight="1" x14ac:dyDescent="0.25">
      <c r="B190" s="418" t="str">
        <f t="shared" si="22"/>
        <v/>
      </c>
      <c r="C190" s="440" t="str">
        <f t="shared" si="23"/>
        <v/>
      </c>
      <c r="D190" s="441" t="str">
        <f t="shared" si="18"/>
        <v/>
      </c>
      <c r="E190" s="441" t="str">
        <f t="shared" si="19"/>
        <v/>
      </c>
      <c r="F190" s="441" t="str">
        <f t="shared" si="24"/>
        <v/>
      </c>
      <c r="G190" s="441" t="str">
        <f t="shared" si="25"/>
        <v/>
      </c>
      <c r="H190" s="441" t="str">
        <f t="shared" si="20"/>
        <v/>
      </c>
      <c r="I190" s="441" t="str">
        <f t="shared" si="26"/>
        <v/>
      </c>
      <c r="J190" s="441" t="str">
        <f t="shared" si="21"/>
        <v/>
      </c>
    </row>
    <row r="191" spans="2:10" ht="15" customHeight="1" x14ac:dyDescent="0.25">
      <c r="B191" s="418" t="str">
        <f t="shared" si="22"/>
        <v/>
      </c>
      <c r="C191" s="440" t="str">
        <f t="shared" si="23"/>
        <v/>
      </c>
      <c r="D191" s="441" t="str">
        <f t="shared" si="18"/>
        <v/>
      </c>
      <c r="E191" s="441" t="str">
        <f t="shared" si="19"/>
        <v/>
      </c>
      <c r="F191" s="441" t="str">
        <f t="shared" si="24"/>
        <v/>
      </c>
      <c r="G191" s="441" t="str">
        <f t="shared" si="25"/>
        <v/>
      </c>
      <c r="H191" s="441" t="str">
        <f t="shared" si="20"/>
        <v/>
      </c>
      <c r="I191" s="441" t="str">
        <f t="shared" si="26"/>
        <v/>
      </c>
      <c r="J191" s="441" t="str">
        <f t="shared" si="21"/>
        <v/>
      </c>
    </row>
    <row r="192" spans="2:10" ht="15" customHeight="1" x14ac:dyDescent="0.25">
      <c r="B192" s="418" t="str">
        <f t="shared" si="22"/>
        <v/>
      </c>
      <c r="C192" s="440" t="str">
        <f t="shared" si="23"/>
        <v/>
      </c>
      <c r="D192" s="441" t="str">
        <f t="shared" si="18"/>
        <v/>
      </c>
      <c r="E192" s="441" t="str">
        <f t="shared" si="19"/>
        <v/>
      </c>
      <c r="F192" s="441" t="str">
        <f t="shared" si="24"/>
        <v/>
      </c>
      <c r="G192" s="441" t="str">
        <f t="shared" si="25"/>
        <v/>
      </c>
      <c r="H192" s="441" t="str">
        <f t="shared" si="20"/>
        <v/>
      </c>
      <c r="I192" s="441" t="str">
        <f t="shared" si="26"/>
        <v/>
      </c>
      <c r="J192" s="441" t="str">
        <f t="shared" si="21"/>
        <v/>
      </c>
    </row>
    <row r="193" spans="2:10" ht="15" customHeight="1" x14ac:dyDescent="0.25">
      <c r="B193" s="418" t="str">
        <f t="shared" si="22"/>
        <v/>
      </c>
      <c r="C193" s="440" t="str">
        <f t="shared" si="23"/>
        <v/>
      </c>
      <c r="D193" s="441" t="str">
        <f t="shared" si="18"/>
        <v/>
      </c>
      <c r="E193" s="441" t="str">
        <f t="shared" si="19"/>
        <v/>
      </c>
      <c r="F193" s="441" t="str">
        <f t="shared" si="24"/>
        <v/>
      </c>
      <c r="G193" s="441" t="str">
        <f t="shared" si="25"/>
        <v/>
      </c>
      <c r="H193" s="441" t="str">
        <f t="shared" si="20"/>
        <v/>
      </c>
      <c r="I193" s="441" t="str">
        <f t="shared" si="26"/>
        <v/>
      </c>
      <c r="J193" s="441" t="str">
        <f t="shared" si="21"/>
        <v/>
      </c>
    </row>
    <row r="194" spans="2:10" ht="15" customHeight="1" x14ac:dyDescent="0.25">
      <c r="B194" s="418" t="str">
        <f t="shared" si="22"/>
        <v/>
      </c>
      <c r="C194" s="440" t="str">
        <f t="shared" si="23"/>
        <v/>
      </c>
      <c r="D194" s="441" t="str">
        <f t="shared" si="18"/>
        <v/>
      </c>
      <c r="E194" s="441" t="str">
        <f t="shared" si="19"/>
        <v/>
      </c>
      <c r="F194" s="441" t="str">
        <f t="shared" si="24"/>
        <v/>
      </c>
      <c r="G194" s="441" t="str">
        <f t="shared" si="25"/>
        <v/>
      </c>
      <c r="H194" s="441" t="str">
        <f t="shared" si="20"/>
        <v/>
      </c>
      <c r="I194" s="441" t="str">
        <f t="shared" si="26"/>
        <v/>
      </c>
      <c r="J194" s="441" t="str">
        <f t="shared" si="21"/>
        <v/>
      </c>
    </row>
    <row r="195" spans="2:10" ht="15" customHeight="1" x14ac:dyDescent="0.25">
      <c r="B195" s="418" t="str">
        <f t="shared" si="22"/>
        <v/>
      </c>
      <c r="C195" s="440" t="str">
        <f t="shared" si="23"/>
        <v/>
      </c>
      <c r="D195" s="441" t="str">
        <f t="shared" si="18"/>
        <v/>
      </c>
      <c r="E195" s="441" t="str">
        <f t="shared" si="19"/>
        <v/>
      </c>
      <c r="F195" s="441" t="str">
        <f t="shared" si="24"/>
        <v/>
      </c>
      <c r="G195" s="441" t="str">
        <f t="shared" si="25"/>
        <v/>
      </c>
      <c r="H195" s="441" t="str">
        <f t="shared" si="20"/>
        <v/>
      </c>
      <c r="I195" s="441" t="str">
        <f t="shared" si="26"/>
        <v/>
      </c>
      <c r="J195" s="441" t="str">
        <f t="shared" si="21"/>
        <v/>
      </c>
    </row>
    <row r="196" spans="2:10" ht="15" customHeight="1" x14ac:dyDescent="0.25">
      <c r="B196" s="418" t="str">
        <f t="shared" si="22"/>
        <v/>
      </c>
      <c r="C196" s="440" t="str">
        <f t="shared" si="23"/>
        <v/>
      </c>
      <c r="D196" s="441" t="str">
        <f t="shared" si="18"/>
        <v/>
      </c>
      <c r="E196" s="441" t="str">
        <f t="shared" si="19"/>
        <v/>
      </c>
      <c r="F196" s="441" t="str">
        <f t="shared" si="24"/>
        <v/>
      </c>
      <c r="G196" s="441" t="str">
        <f t="shared" si="25"/>
        <v/>
      </c>
      <c r="H196" s="441" t="str">
        <f t="shared" si="20"/>
        <v/>
      </c>
      <c r="I196" s="441" t="str">
        <f t="shared" si="26"/>
        <v/>
      </c>
      <c r="J196" s="441" t="str">
        <f t="shared" si="21"/>
        <v/>
      </c>
    </row>
    <row r="197" spans="2:10" ht="15" customHeight="1" x14ac:dyDescent="0.25">
      <c r="B197" s="418" t="str">
        <f t="shared" si="22"/>
        <v/>
      </c>
      <c r="C197" s="440" t="str">
        <f t="shared" si="23"/>
        <v/>
      </c>
      <c r="D197" s="441" t="str">
        <f t="shared" si="18"/>
        <v/>
      </c>
      <c r="E197" s="441" t="str">
        <f t="shared" si="19"/>
        <v/>
      </c>
      <c r="F197" s="441" t="str">
        <f t="shared" si="24"/>
        <v/>
      </c>
      <c r="G197" s="441" t="str">
        <f t="shared" si="25"/>
        <v/>
      </c>
      <c r="H197" s="441" t="str">
        <f t="shared" si="20"/>
        <v/>
      </c>
      <c r="I197" s="441" t="str">
        <f t="shared" si="26"/>
        <v/>
      </c>
      <c r="J197" s="441" t="str">
        <f t="shared" si="21"/>
        <v/>
      </c>
    </row>
    <row r="198" spans="2:10" ht="15" customHeight="1" x14ac:dyDescent="0.25">
      <c r="B198" s="418" t="str">
        <f t="shared" si="22"/>
        <v/>
      </c>
      <c r="C198" s="440" t="str">
        <f t="shared" si="23"/>
        <v/>
      </c>
      <c r="D198" s="441" t="str">
        <f t="shared" si="18"/>
        <v/>
      </c>
      <c r="E198" s="441" t="str">
        <f t="shared" si="19"/>
        <v/>
      </c>
      <c r="F198" s="441" t="str">
        <f t="shared" si="24"/>
        <v/>
      </c>
      <c r="G198" s="441" t="str">
        <f t="shared" si="25"/>
        <v/>
      </c>
      <c r="H198" s="441" t="str">
        <f t="shared" si="20"/>
        <v/>
      </c>
      <c r="I198" s="441" t="str">
        <f t="shared" si="26"/>
        <v/>
      </c>
      <c r="J198" s="441" t="str">
        <f t="shared" si="21"/>
        <v/>
      </c>
    </row>
    <row r="199" spans="2:10" ht="15" customHeight="1" x14ac:dyDescent="0.25">
      <c r="B199" s="418" t="str">
        <f t="shared" si="22"/>
        <v/>
      </c>
      <c r="C199" s="440" t="str">
        <f t="shared" si="23"/>
        <v/>
      </c>
      <c r="D199" s="441" t="str">
        <f t="shared" si="18"/>
        <v/>
      </c>
      <c r="E199" s="441" t="str">
        <f t="shared" si="19"/>
        <v/>
      </c>
      <c r="F199" s="441" t="str">
        <f t="shared" si="24"/>
        <v/>
      </c>
      <c r="G199" s="441" t="str">
        <f t="shared" si="25"/>
        <v/>
      </c>
      <c r="H199" s="441" t="str">
        <f t="shared" si="20"/>
        <v/>
      </c>
      <c r="I199" s="441" t="str">
        <f t="shared" si="26"/>
        <v/>
      </c>
      <c r="J199" s="441" t="str">
        <f t="shared" si="21"/>
        <v/>
      </c>
    </row>
    <row r="200" spans="2:10" ht="15" customHeight="1" x14ac:dyDescent="0.25">
      <c r="B200" s="418" t="str">
        <f t="shared" si="22"/>
        <v/>
      </c>
      <c r="C200" s="440" t="str">
        <f t="shared" si="23"/>
        <v/>
      </c>
      <c r="D200" s="441" t="str">
        <f t="shared" si="18"/>
        <v/>
      </c>
      <c r="E200" s="441" t="str">
        <f t="shared" si="19"/>
        <v/>
      </c>
      <c r="F200" s="441" t="str">
        <f t="shared" si="24"/>
        <v/>
      </c>
      <c r="G200" s="441" t="str">
        <f t="shared" si="25"/>
        <v/>
      </c>
      <c r="H200" s="441" t="str">
        <f t="shared" si="20"/>
        <v/>
      </c>
      <c r="I200" s="441" t="str">
        <f t="shared" si="26"/>
        <v/>
      </c>
      <c r="J200" s="441" t="str">
        <f t="shared" si="21"/>
        <v/>
      </c>
    </row>
    <row r="201" spans="2:10" ht="15" customHeight="1" x14ac:dyDescent="0.25">
      <c r="B201" s="418" t="str">
        <f t="shared" si="22"/>
        <v/>
      </c>
      <c r="C201" s="440" t="str">
        <f t="shared" si="23"/>
        <v/>
      </c>
      <c r="D201" s="441" t="str">
        <f t="shared" si="18"/>
        <v/>
      </c>
      <c r="E201" s="441" t="str">
        <f t="shared" si="19"/>
        <v/>
      </c>
      <c r="F201" s="441" t="str">
        <f t="shared" si="24"/>
        <v/>
      </c>
      <c r="G201" s="441" t="str">
        <f t="shared" si="25"/>
        <v/>
      </c>
      <c r="H201" s="441" t="str">
        <f t="shared" si="20"/>
        <v/>
      </c>
      <c r="I201" s="441" t="str">
        <f t="shared" si="26"/>
        <v/>
      </c>
      <c r="J201" s="441" t="str">
        <f t="shared" si="21"/>
        <v/>
      </c>
    </row>
    <row r="202" spans="2:10" ht="15" customHeight="1" x14ac:dyDescent="0.25">
      <c r="B202" s="418" t="str">
        <f t="shared" si="22"/>
        <v/>
      </c>
      <c r="C202" s="440" t="str">
        <f t="shared" si="23"/>
        <v/>
      </c>
      <c r="D202" s="441" t="str">
        <f t="shared" si="18"/>
        <v/>
      </c>
      <c r="E202" s="441" t="str">
        <f t="shared" si="19"/>
        <v/>
      </c>
      <c r="F202" s="441" t="str">
        <f t="shared" si="24"/>
        <v/>
      </c>
      <c r="G202" s="441" t="str">
        <f t="shared" si="25"/>
        <v/>
      </c>
      <c r="H202" s="441" t="str">
        <f t="shared" si="20"/>
        <v/>
      </c>
      <c r="I202" s="441" t="str">
        <f t="shared" si="26"/>
        <v/>
      </c>
      <c r="J202" s="441" t="str">
        <f t="shared" si="21"/>
        <v/>
      </c>
    </row>
    <row r="203" spans="2:10" ht="15" customHeight="1" x14ac:dyDescent="0.25">
      <c r="B203" s="418" t="str">
        <f t="shared" si="22"/>
        <v/>
      </c>
      <c r="C203" s="440" t="str">
        <f t="shared" si="23"/>
        <v/>
      </c>
      <c r="D203" s="441" t="str">
        <f t="shared" si="18"/>
        <v/>
      </c>
      <c r="E203" s="441" t="str">
        <f t="shared" si="19"/>
        <v/>
      </c>
      <c r="F203" s="441" t="str">
        <f t="shared" si="24"/>
        <v/>
      </c>
      <c r="G203" s="441" t="str">
        <f t="shared" si="25"/>
        <v/>
      </c>
      <c r="H203" s="441" t="str">
        <f t="shared" si="20"/>
        <v/>
      </c>
      <c r="I203" s="441" t="str">
        <f t="shared" si="26"/>
        <v/>
      </c>
      <c r="J203" s="441" t="str">
        <f t="shared" si="21"/>
        <v/>
      </c>
    </row>
    <row r="204" spans="2:10" ht="15" customHeight="1" x14ac:dyDescent="0.25">
      <c r="B204" s="418" t="str">
        <f t="shared" si="22"/>
        <v/>
      </c>
      <c r="C204" s="440" t="str">
        <f t="shared" si="23"/>
        <v/>
      </c>
      <c r="D204" s="441" t="str">
        <f t="shared" si="18"/>
        <v/>
      </c>
      <c r="E204" s="441" t="str">
        <f t="shared" si="19"/>
        <v/>
      </c>
      <c r="F204" s="441" t="str">
        <f t="shared" si="24"/>
        <v/>
      </c>
      <c r="G204" s="441" t="str">
        <f t="shared" si="25"/>
        <v/>
      </c>
      <c r="H204" s="441" t="str">
        <f t="shared" si="20"/>
        <v/>
      </c>
      <c r="I204" s="441" t="str">
        <f t="shared" si="26"/>
        <v/>
      </c>
      <c r="J204" s="441" t="str">
        <f t="shared" si="21"/>
        <v/>
      </c>
    </row>
    <row r="205" spans="2:10" ht="15" customHeight="1" x14ac:dyDescent="0.25">
      <c r="B205" s="418" t="str">
        <f t="shared" si="22"/>
        <v/>
      </c>
      <c r="C205" s="440" t="str">
        <f t="shared" si="23"/>
        <v/>
      </c>
      <c r="D205" s="441" t="str">
        <f t="shared" si="18"/>
        <v/>
      </c>
      <c r="E205" s="441" t="str">
        <f t="shared" si="19"/>
        <v/>
      </c>
      <c r="F205" s="441" t="str">
        <f t="shared" si="24"/>
        <v/>
      </c>
      <c r="G205" s="441" t="str">
        <f t="shared" si="25"/>
        <v/>
      </c>
      <c r="H205" s="441" t="str">
        <f t="shared" si="20"/>
        <v/>
      </c>
      <c r="I205" s="441" t="str">
        <f t="shared" si="26"/>
        <v/>
      </c>
      <c r="J205" s="441" t="str">
        <f t="shared" si="21"/>
        <v/>
      </c>
    </row>
    <row r="206" spans="2:10" ht="15" customHeight="1" x14ac:dyDescent="0.25">
      <c r="B206" s="418" t="str">
        <f t="shared" si="22"/>
        <v/>
      </c>
      <c r="C206" s="440" t="str">
        <f t="shared" si="23"/>
        <v/>
      </c>
      <c r="D206" s="441" t="str">
        <f t="shared" si="18"/>
        <v/>
      </c>
      <c r="E206" s="441" t="str">
        <f t="shared" si="19"/>
        <v/>
      </c>
      <c r="F206" s="441" t="str">
        <f t="shared" si="24"/>
        <v/>
      </c>
      <c r="G206" s="441" t="str">
        <f t="shared" si="25"/>
        <v/>
      </c>
      <c r="H206" s="441" t="str">
        <f t="shared" si="20"/>
        <v/>
      </c>
      <c r="I206" s="441" t="str">
        <f t="shared" si="26"/>
        <v/>
      </c>
      <c r="J206" s="441" t="str">
        <f t="shared" si="21"/>
        <v/>
      </c>
    </row>
    <row r="207" spans="2:10" ht="15" customHeight="1" x14ac:dyDescent="0.25">
      <c r="B207" s="418" t="str">
        <f t="shared" si="22"/>
        <v/>
      </c>
      <c r="C207" s="440" t="str">
        <f t="shared" si="23"/>
        <v/>
      </c>
      <c r="D207" s="441" t="str">
        <f t="shared" si="18"/>
        <v/>
      </c>
      <c r="E207" s="441" t="str">
        <f t="shared" si="19"/>
        <v/>
      </c>
      <c r="F207" s="441" t="str">
        <f t="shared" si="24"/>
        <v/>
      </c>
      <c r="G207" s="441" t="str">
        <f t="shared" si="25"/>
        <v/>
      </c>
      <c r="H207" s="441" t="str">
        <f t="shared" si="20"/>
        <v/>
      </c>
      <c r="I207" s="441" t="str">
        <f t="shared" si="26"/>
        <v/>
      </c>
      <c r="J207" s="441" t="str">
        <f t="shared" si="21"/>
        <v/>
      </c>
    </row>
    <row r="208" spans="2:10" ht="15" customHeight="1" x14ac:dyDescent="0.25">
      <c r="B208" s="418" t="str">
        <f t="shared" si="22"/>
        <v/>
      </c>
      <c r="C208" s="440" t="str">
        <f t="shared" si="23"/>
        <v/>
      </c>
      <c r="D208" s="441" t="str">
        <f t="shared" si="18"/>
        <v/>
      </c>
      <c r="E208" s="441" t="str">
        <f t="shared" si="19"/>
        <v/>
      </c>
      <c r="F208" s="441" t="str">
        <f t="shared" si="24"/>
        <v/>
      </c>
      <c r="G208" s="441" t="str">
        <f t="shared" si="25"/>
        <v/>
      </c>
      <c r="H208" s="441" t="str">
        <f t="shared" si="20"/>
        <v/>
      </c>
      <c r="I208" s="441" t="str">
        <f t="shared" si="26"/>
        <v/>
      </c>
      <c r="J208" s="441" t="str">
        <f t="shared" si="21"/>
        <v/>
      </c>
    </row>
    <row r="209" spans="2:10" ht="15" customHeight="1" x14ac:dyDescent="0.25">
      <c r="B209" s="418" t="str">
        <f t="shared" si="22"/>
        <v/>
      </c>
      <c r="C209" s="440" t="str">
        <f t="shared" si="23"/>
        <v/>
      </c>
      <c r="D209" s="441" t="str">
        <f t="shared" si="18"/>
        <v/>
      </c>
      <c r="E209" s="441" t="str">
        <f t="shared" si="19"/>
        <v/>
      </c>
      <c r="F209" s="441" t="str">
        <f t="shared" si="24"/>
        <v/>
      </c>
      <c r="G209" s="441" t="str">
        <f t="shared" si="25"/>
        <v/>
      </c>
      <c r="H209" s="441" t="str">
        <f t="shared" si="20"/>
        <v/>
      </c>
      <c r="I209" s="441" t="str">
        <f t="shared" si="26"/>
        <v/>
      </c>
      <c r="J209" s="441" t="str">
        <f t="shared" si="21"/>
        <v/>
      </c>
    </row>
    <row r="210" spans="2:10" ht="15" customHeight="1" x14ac:dyDescent="0.25">
      <c r="B210" s="418" t="str">
        <f t="shared" si="22"/>
        <v/>
      </c>
      <c r="C210" s="440" t="str">
        <f t="shared" si="23"/>
        <v/>
      </c>
      <c r="D210" s="441" t="str">
        <f t="shared" si="18"/>
        <v/>
      </c>
      <c r="E210" s="441" t="str">
        <f t="shared" si="19"/>
        <v/>
      </c>
      <c r="F210" s="441" t="str">
        <f t="shared" si="24"/>
        <v/>
      </c>
      <c r="G210" s="441" t="str">
        <f t="shared" si="25"/>
        <v/>
      </c>
      <c r="H210" s="441" t="str">
        <f t="shared" si="20"/>
        <v/>
      </c>
      <c r="I210" s="441" t="str">
        <f t="shared" si="26"/>
        <v/>
      </c>
      <c r="J210" s="441" t="str">
        <f t="shared" si="21"/>
        <v/>
      </c>
    </row>
    <row r="211" spans="2:10" ht="15" customHeight="1" x14ac:dyDescent="0.25">
      <c r="B211" s="418" t="str">
        <f t="shared" si="22"/>
        <v/>
      </c>
      <c r="C211" s="440" t="str">
        <f t="shared" si="23"/>
        <v/>
      </c>
      <c r="D211" s="441" t="str">
        <f t="shared" si="18"/>
        <v/>
      </c>
      <c r="E211" s="441" t="str">
        <f t="shared" si="19"/>
        <v/>
      </c>
      <c r="F211" s="441" t="str">
        <f t="shared" si="24"/>
        <v/>
      </c>
      <c r="G211" s="441" t="str">
        <f t="shared" si="25"/>
        <v/>
      </c>
      <c r="H211" s="441" t="str">
        <f t="shared" si="20"/>
        <v/>
      </c>
      <c r="I211" s="441" t="str">
        <f t="shared" si="26"/>
        <v/>
      </c>
      <c r="J211" s="441" t="str">
        <f t="shared" si="21"/>
        <v/>
      </c>
    </row>
    <row r="212" spans="2:10" ht="15" customHeight="1" x14ac:dyDescent="0.25">
      <c r="B212" s="418" t="str">
        <f t="shared" si="22"/>
        <v/>
      </c>
      <c r="C212" s="440" t="str">
        <f t="shared" si="23"/>
        <v/>
      </c>
      <c r="D212" s="441" t="str">
        <f t="shared" si="18"/>
        <v/>
      </c>
      <c r="E212" s="441" t="str">
        <f t="shared" si="19"/>
        <v/>
      </c>
      <c r="F212" s="441" t="str">
        <f t="shared" si="24"/>
        <v/>
      </c>
      <c r="G212" s="441" t="str">
        <f t="shared" si="25"/>
        <v/>
      </c>
      <c r="H212" s="441" t="str">
        <f t="shared" si="20"/>
        <v/>
      </c>
      <c r="I212" s="441" t="str">
        <f t="shared" si="26"/>
        <v/>
      </c>
      <c r="J212" s="441" t="str">
        <f t="shared" si="21"/>
        <v/>
      </c>
    </row>
    <row r="213" spans="2:10" ht="15" customHeight="1" x14ac:dyDescent="0.25">
      <c r="B213" s="418" t="str">
        <f t="shared" si="22"/>
        <v/>
      </c>
      <c r="C213" s="440" t="str">
        <f t="shared" si="23"/>
        <v/>
      </c>
      <c r="D213" s="441" t="str">
        <f t="shared" si="18"/>
        <v/>
      </c>
      <c r="E213" s="441" t="str">
        <f t="shared" si="19"/>
        <v/>
      </c>
      <c r="F213" s="441" t="str">
        <f t="shared" si="24"/>
        <v/>
      </c>
      <c r="G213" s="441" t="str">
        <f t="shared" si="25"/>
        <v/>
      </c>
      <c r="H213" s="441" t="str">
        <f t="shared" si="20"/>
        <v/>
      </c>
      <c r="I213" s="441" t="str">
        <f t="shared" si="26"/>
        <v/>
      </c>
      <c r="J213" s="441" t="str">
        <f t="shared" si="21"/>
        <v/>
      </c>
    </row>
    <row r="214" spans="2:10" ht="15" customHeight="1" x14ac:dyDescent="0.25">
      <c r="B214" s="418" t="str">
        <f t="shared" si="22"/>
        <v/>
      </c>
      <c r="C214" s="440" t="str">
        <f t="shared" si="23"/>
        <v/>
      </c>
      <c r="D214" s="441" t="str">
        <f t="shared" si="18"/>
        <v/>
      </c>
      <c r="E214" s="441" t="str">
        <f t="shared" si="19"/>
        <v/>
      </c>
      <c r="F214" s="441" t="str">
        <f t="shared" si="24"/>
        <v/>
      </c>
      <c r="G214" s="441" t="str">
        <f t="shared" si="25"/>
        <v/>
      </c>
      <c r="H214" s="441" t="str">
        <f t="shared" si="20"/>
        <v/>
      </c>
      <c r="I214" s="441" t="str">
        <f t="shared" si="26"/>
        <v/>
      </c>
      <c r="J214" s="441" t="str">
        <f t="shared" si="21"/>
        <v/>
      </c>
    </row>
    <row r="215" spans="2:10" ht="15" customHeight="1" x14ac:dyDescent="0.25">
      <c r="B215" s="418" t="str">
        <f t="shared" si="22"/>
        <v/>
      </c>
      <c r="C215" s="440" t="str">
        <f t="shared" si="23"/>
        <v/>
      </c>
      <c r="D215" s="441" t="str">
        <f t="shared" si="18"/>
        <v/>
      </c>
      <c r="E215" s="441" t="str">
        <f t="shared" si="19"/>
        <v/>
      </c>
      <c r="F215" s="441" t="str">
        <f t="shared" si="24"/>
        <v/>
      </c>
      <c r="G215" s="441" t="str">
        <f t="shared" si="25"/>
        <v/>
      </c>
      <c r="H215" s="441" t="str">
        <f t="shared" si="20"/>
        <v/>
      </c>
      <c r="I215" s="441" t="str">
        <f t="shared" si="26"/>
        <v/>
      </c>
      <c r="J215" s="441" t="str">
        <f t="shared" si="21"/>
        <v/>
      </c>
    </row>
    <row r="216" spans="2:10" ht="15" customHeight="1" x14ac:dyDescent="0.25">
      <c r="B216" s="418" t="str">
        <f t="shared" si="22"/>
        <v/>
      </c>
      <c r="C216" s="440" t="str">
        <f t="shared" si="23"/>
        <v/>
      </c>
      <c r="D216" s="441" t="str">
        <f t="shared" si="18"/>
        <v/>
      </c>
      <c r="E216" s="441" t="str">
        <f t="shared" si="19"/>
        <v/>
      </c>
      <c r="F216" s="441" t="str">
        <f t="shared" si="24"/>
        <v/>
      </c>
      <c r="G216" s="441" t="str">
        <f t="shared" si="25"/>
        <v/>
      </c>
      <c r="H216" s="441" t="str">
        <f t="shared" si="20"/>
        <v/>
      </c>
      <c r="I216" s="441" t="str">
        <f t="shared" si="26"/>
        <v/>
      </c>
      <c r="J216" s="441" t="str">
        <f t="shared" si="21"/>
        <v/>
      </c>
    </row>
    <row r="217" spans="2:10" ht="15" customHeight="1" x14ac:dyDescent="0.25">
      <c r="B217" s="418" t="str">
        <f t="shared" si="22"/>
        <v/>
      </c>
      <c r="C217" s="440" t="str">
        <f t="shared" si="23"/>
        <v/>
      </c>
      <c r="D217" s="441" t="str">
        <f t="shared" si="18"/>
        <v/>
      </c>
      <c r="E217" s="441" t="str">
        <f t="shared" si="19"/>
        <v/>
      </c>
      <c r="F217" s="441" t="str">
        <f t="shared" si="24"/>
        <v/>
      </c>
      <c r="G217" s="441" t="str">
        <f t="shared" si="25"/>
        <v/>
      </c>
      <c r="H217" s="441" t="str">
        <f t="shared" si="20"/>
        <v/>
      </c>
      <c r="I217" s="441" t="str">
        <f t="shared" si="26"/>
        <v/>
      </c>
      <c r="J217" s="441" t="str">
        <f t="shared" si="21"/>
        <v/>
      </c>
    </row>
    <row r="218" spans="2:10" ht="15" customHeight="1" x14ac:dyDescent="0.25">
      <c r="B218" s="418" t="str">
        <f t="shared" si="22"/>
        <v/>
      </c>
      <c r="C218" s="440" t="str">
        <f t="shared" si="23"/>
        <v/>
      </c>
      <c r="D218" s="441" t="str">
        <f t="shared" si="18"/>
        <v/>
      </c>
      <c r="E218" s="441" t="str">
        <f t="shared" si="19"/>
        <v/>
      </c>
      <c r="F218" s="441" t="str">
        <f t="shared" si="24"/>
        <v/>
      </c>
      <c r="G218" s="441" t="str">
        <f t="shared" si="25"/>
        <v/>
      </c>
      <c r="H218" s="441" t="str">
        <f t="shared" si="20"/>
        <v/>
      </c>
      <c r="I218" s="441" t="str">
        <f t="shared" si="26"/>
        <v/>
      </c>
      <c r="J218" s="441" t="str">
        <f t="shared" si="21"/>
        <v/>
      </c>
    </row>
    <row r="219" spans="2:10" ht="15" customHeight="1" x14ac:dyDescent="0.25">
      <c r="B219" s="418" t="str">
        <f t="shared" si="22"/>
        <v/>
      </c>
      <c r="C219" s="440" t="str">
        <f t="shared" si="23"/>
        <v/>
      </c>
      <c r="D219" s="441" t="str">
        <f t="shared" si="18"/>
        <v/>
      </c>
      <c r="E219" s="441" t="str">
        <f t="shared" si="19"/>
        <v/>
      </c>
      <c r="F219" s="441" t="str">
        <f t="shared" si="24"/>
        <v/>
      </c>
      <c r="G219" s="441" t="str">
        <f t="shared" si="25"/>
        <v/>
      </c>
      <c r="H219" s="441" t="str">
        <f t="shared" si="20"/>
        <v/>
      </c>
      <c r="I219" s="441" t="str">
        <f t="shared" si="26"/>
        <v/>
      </c>
      <c r="J219" s="441" t="str">
        <f t="shared" si="21"/>
        <v/>
      </c>
    </row>
    <row r="220" spans="2:10" ht="15" customHeight="1" x14ac:dyDescent="0.25">
      <c r="B220" s="418" t="str">
        <f t="shared" si="22"/>
        <v/>
      </c>
      <c r="C220" s="440" t="str">
        <f t="shared" si="23"/>
        <v/>
      </c>
      <c r="D220" s="441" t="str">
        <f t="shared" ref="D220:D283" si="27">IF(B220&lt;&gt;"",$B$16,"")</f>
        <v/>
      </c>
      <c r="E220" s="441" t="str">
        <f t="shared" ref="E220:E283" si="28">IF(B220&lt;&gt;"",$B$17,"")</f>
        <v/>
      </c>
      <c r="F220" s="441" t="str">
        <f t="shared" si="24"/>
        <v/>
      </c>
      <c r="G220" s="441" t="str">
        <f t="shared" si="25"/>
        <v/>
      </c>
      <c r="H220" s="441" t="str">
        <f t="shared" ref="H220:H283" si="29">IF(E220&lt;&gt;"",D220-F220,"")</f>
        <v/>
      </c>
      <c r="I220" s="441" t="str">
        <f t="shared" si="26"/>
        <v/>
      </c>
      <c r="J220" s="441" t="str">
        <f t="shared" ref="J220:J283" si="30">IF(F220&lt;&gt;"",$B$6-I220,"")</f>
        <v/>
      </c>
    </row>
    <row r="221" spans="2:10" ht="15" customHeight="1" x14ac:dyDescent="0.25">
      <c r="B221" s="418" t="str">
        <f t="shared" ref="B221:B284" si="31">IF($B$14="OK",IF(B220&lt;$B$8,B220+1,""),"")</f>
        <v/>
      </c>
      <c r="C221" s="440" t="str">
        <f t="shared" ref="C221:C284" si="32">IF(B221&lt;&gt;"",DATE(YEAR(C220),MONTH(C220)+1,DAY(C220)),"")</f>
        <v/>
      </c>
      <c r="D221" s="441" t="str">
        <f t="shared" si="27"/>
        <v/>
      </c>
      <c r="E221" s="441" t="str">
        <f t="shared" si="28"/>
        <v/>
      </c>
      <c r="F221" s="441" t="str">
        <f t="shared" ref="F221:F284" si="33">IF(B221&lt;&gt;"",J220*$B$10/100/12,"")</f>
        <v/>
      </c>
      <c r="G221" s="441" t="str">
        <f t="shared" ref="G221:G284" si="34">IF(D221&lt;&gt;"",G220+F221,"")</f>
        <v/>
      </c>
      <c r="H221" s="441" t="str">
        <f t="shared" si="29"/>
        <v/>
      </c>
      <c r="I221" s="441" t="str">
        <f t="shared" ref="I221:I284" si="35">IF(E221&lt;&gt;"",D221-F221+I220,"")</f>
        <v/>
      </c>
      <c r="J221" s="441" t="str">
        <f t="shared" si="30"/>
        <v/>
      </c>
    </row>
    <row r="222" spans="2:10" ht="15" customHeight="1" x14ac:dyDescent="0.25">
      <c r="B222" s="418" t="str">
        <f t="shared" si="31"/>
        <v/>
      </c>
      <c r="C222" s="440" t="str">
        <f t="shared" si="32"/>
        <v/>
      </c>
      <c r="D222" s="441" t="str">
        <f t="shared" si="27"/>
        <v/>
      </c>
      <c r="E222" s="441" t="str">
        <f t="shared" si="28"/>
        <v/>
      </c>
      <c r="F222" s="441" t="str">
        <f t="shared" si="33"/>
        <v/>
      </c>
      <c r="G222" s="441" t="str">
        <f t="shared" si="34"/>
        <v/>
      </c>
      <c r="H222" s="441" t="str">
        <f t="shared" si="29"/>
        <v/>
      </c>
      <c r="I222" s="441" t="str">
        <f t="shared" si="35"/>
        <v/>
      </c>
      <c r="J222" s="441" t="str">
        <f t="shared" si="30"/>
        <v/>
      </c>
    </row>
    <row r="223" spans="2:10" ht="15" customHeight="1" x14ac:dyDescent="0.25">
      <c r="B223" s="418" t="str">
        <f t="shared" si="31"/>
        <v/>
      </c>
      <c r="C223" s="440" t="str">
        <f t="shared" si="32"/>
        <v/>
      </c>
      <c r="D223" s="441" t="str">
        <f t="shared" si="27"/>
        <v/>
      </c>
      <c r="E223" s="441" t="str">
        <f t="shared" si="28"/>
        <v/>
      </c>
      <c r="F223" s="441" t="str">
        <f t="shared" si="33"/>
        <v/>
      </c>
      <c r="G223" s="441" t="str">
        <f t="shared" si="34"/>
        <v/>
      </c>
      <c r="H223" s="441" t="str">
        <f t="shared" si="29"/>
        <v/>
      </c>
      <c r="I223" s="441" t="str">
        <f t="shared" si="35"/>
        <v/>
      </c>
      <c r="J223" s="441" t="str">
        <f t="shared" si="30"/>
        <v/>
      </c>
    </row>
    <row r="224" spans="2:10" ht="15" customHeight="1" x14ac:dyDescent="0.25">
      <c r="B224" s="418" t="str">
        <f t="shared" si="31"/>
        <v/>
      </c>
      <c r="C224" s="440" t="str">
        <f t="shared" si="32"/>
        <v/>
      </c>
      <c r="D224" s="441" t="str">
        <f t="shared" si="27"/>
        <v/>
      </c>
      <c r="E224" s="441" t="str">
        <f t="shared" si="28"/>
        <v/>
      </c>
      <c r="F224" s="441" t="str">
        <f t="shared" si="33"/>
        <v/>
      </c>
      <c r="G224" s="441" t="str">
        <f t="shared" si="34"/>
        <v/>
      </c>
      <c r="H224" s="441" t="str">
        <f t="shared" si="29"/>
        <v/>
      </c>
      <c r="I224" s="441" t="str">
        <f t="shared" si="35"/>
        <v/>
      </c>
      <c r="J224" s="441" t="str">
        <f t="shared" si="30"/>
        <v/>
      </c>
    </row>
    <row r="225" spans="2:10" ht="15" customHeight="1" x14ac:dyDescent="0.25">
      <c r="B225" s="418" t="str">
        <f t="shared" si="31"/>
        <v/>
      </c>
      <c r="C225" s="440" t="str">
        <f t="shared" si="32"/>
        <v/>
      </c>
      <c r="D225" s="441" t="str">
        <f t="shared" si="27"/>
        <v/>
      </c>
      <c r="E225" s="441" t="str">
        <f t="shared" si="28"/>
        <v/>
      </c>
      <c r="F225" s="441" t="str">
        <f t="shared" si="33"/>
        <v/>
      </c>
      <c r="G225" s="441" t="str">
        <f t="shared" si="34"/>
        <v/>
      </c>
      <c r="H225" s="441" t="str">
        <f t="shared" si="29"/>
        <v/>
      </c>
      <c r="I225" s="441" t="str">
        <f t="shared" si="35"/>
        <v/>
      </c>
      <c r="J225" s="441" t="str">
        <f t="shared" si="30"/>
        <v/>
      </c>
    </row>
    <row r="226" spans="2:10" ht="15" customHeight="1" x14ac:dyDescent="0.25">
      <c r="B226" s="418" t="str">
        <f t="shared" si="31"/>
        <v/>
      </c>
      <c r="C226" s="440" t="str">
        <f t="shared" si="32"/>
        <v/>
      </c>
      <c r="D226" s="441" t="str">
        <f t="shared" si="27"/>
        <v/>
      </c>
      <c r="E226" s="441" t="str">
        <f t="shared" si="28"/>
        <v/>
      </c>
      <c r="F226" s="441" t="str">
        <f t="shared" si="33"/>
        <v/>
      </c>
      <c r="G226" s="441" t="str">
        <f t="shared" si="34"/>
        <v/>
      </c>
      <c r="H226" s="441" t="str">
        <f t="shared" si="29"/>
        <v/>
      </c>
      <c r="I226" s="441" t="str">
        <f t="shared" si="35"/>
        <v/>
      </c>
      <c r="J226" s="441" t="str">
        <f t="shared" si="30"/>
        <v/>
      </c>
    </row>
    <row r="227" spans="2:10" ht="15" customHeight="1" x14ac:dyDescent="0.25">
      <c r="B227" s="418" t="str">
        <f t="shared" si="31"/>
        <v/>
      </c>
      <c r="C227" s="440" t="str">
        <f t="shared" si="32"/>
        <v/>
      </c>
      <c r="D227" s="441" t="str">
        <f t="shared" si="27"/>
        <v/>
      </c>
      <c r="E227" s="441" t="str">
        <f t="shared" si="28"/>
        <v/>
      </c>
      <c r="F227" s="441" t="str">
        <f t="shared" si="33"/>
        <v/>
      </c>
      <c r="G227" s="441" t="str">
        <f t="shared" si="34"/>
        <v/>
      </c>
      <c r="H227" s="441" t="str">
        <f t="shared" si="29"/>
        <v/>
      </c>
      <c r="I227" s="441" t="str">
        <f t="shared" si="35"/>
        <v/>
      </c>
      <c r="J227" s="441" t="str">
        <f t="shared" si="30"/>
        <v/>
      </c>
    </row>
    <row r="228" spans="2:10" ht="15" customHeight="1" x14ac:dyDescent="0.25">
      <c r="B228" s="418" t="str">
        <f t="shared" si="31"/>
        <v/>
      </c>
      <c r="C228" s="440" t="str">
        <f t="shared" si="32"/>
        <v/>
      </c>
      <c r="D228" s="441" t="str">
        <f t="shared" si="27"/>
        <v/>
      </c>
      <c r="E228" s="441" t="str">
        <f t="shared" si="28"/>
        <v/>
      </c>
      <c r="F228" s="441" t="str">
        <f t="shared" si="33"/>
        <v/>
      </c>
      <c r="G228" s="441" t="str">
        <f t="shared" si="34"/>
        <v/>
      </c>
      <c r="H228" s="441" t="str">
        <f t="shared" si="29"/>
        <v/>
      </c>
      <c r="I228" s="441" t="str">
        <f t="shared" si="35"/>
        <v/>
      </c>
      <c r="J228" s="441" t="str">
        <f t="shared" si="30"/>
        <v/>
      </c>
    </row>
    <row r="229" spans="2:10" ht="15" customHeight="1" x14ac:dyDescent="0.25">
      <c r="B229" s="418" t="str">
        <f t="shared" si="31"/>
        <v/>
      </c>
      <c r="C229" s="440" t="str">
        <f t="shared" si="32"/>
        <v/>
      </c>
      <c r="D229" s="441" t="str">
        <f t="shared" si="27"/>
        <v/>
      </c>
      <c r="E229" s="441" t="str">
        <f t="shared" si="28"/>
        <v/>
      </c>
      <c r="F229" s="441" t="str">
        <f t="shared" si="33"/>
        <v/>
      </c>
      <c r="G229" s="441" t="str">
        <f t="shared" si="34"/>
        <v/>
      </c>
      <c r="H229" s="441" t="str">
        <f t="shared" si="29"/>
        <v/>
      </c>
      <c r="I229" s="441" t="str">
        <f t="shared" si="35"/>
        <v/>
      </c>
      <c r="J229" s="441" t="str">
        <f t="shared" si="30"/>
        <v/>
      </c>
    </row>
    <row r="230" spans="2:10" ht="15" customHeight="1" x14ac:dyDescent="0.25">
      <c r="B230" s="418" t="str">
        <f t="shared" si="31"/>
        <v/>
      </c>
      <c r="C230" s="440" t="str">
        <f t="shared" si="32"/>
        <v/>
      </c>
      <c r="D230" s="441" t="str">
        <f t="shared" si="27"/>
        <v/>
      </c>
      <c r="E230" s="441" t="str">
        <f t="shared" si="28"/>
        <v/>
      </c>
      <c r="F230" s="441" t="str">
        <f t="shared" si="33"/>
        <v/>
      </c>
      <c r="G230" s="441" t="str">
        <f t="shared" si="34"/>
        <v/>
      </c>
      <c r="H230" s="441" t="str">
        <f t="shared" si="29"/>
        <v/>
      </c>
      <c r="I230" s="441" t="str">
        <f t="shared" si="35"/>
        <v/>
      </c>
      <c r="J230" s="441" t="str">
        <f t="shared" si="30"/>
        <v/>
      </c>
    </row>
    <row r="231" spans="2:10" ht="15" customHeight="1" x14ac:dyDescent="0.25">
      <c r="B231" s="418" t="str">
        <f t="shared" si="31"/>
        <v/>
      </c>
      <c r="C231" s="440" t="str">
        <f t="shared" si="32"/>
        <v/>
      </c>
      <c r="D231" s="441" t="str">
        <f t="shared" si="27"/>
        <v/>
      </c>
      <c r="E231" s="441" t="str">
        <f t="shared" si="28"/>
        <v/>
      </c>
      <c r="F231" s="441" t="str">
        <f t="shared" si="33"/>
        <v/>
      </c>
      <c r="G231" s="441" t="str">
        <f t="shared" si="34"/>
        <v/>
      </c>
      <c r="H231" s="441" t="str">
        <f t="shared" si="29"/>
        <v/>
      </c>
      <c r="I231" s="441" t="str">
        <f t="shared" si="35"/>
        <v/>
      </c>
      <c r="J231" s="441" t="str">
        <f t="shared" si="30"/>
        <v/>
      </c>
    </row>
    <row r="232" spans="2:10" ht="15" customHeight="1" x14ac:dyDescent="0.25">
      <c r="B232" s="418" t="str">
        <f t="shared" si="31"/>
        <v/>
      </c>
      <c r="C232" s="440" t="str">
        <f t="shared" si="32"/>
        <v/>
      </c>
      <c r="D232" s="441" t="str">
        <f t="shared" si="27"/>
        <v/>
      </c>
      <c r="E232" s="441" t="str">
        <f t="shared" si="28"/>
        <v/>
      </c>
      <c r="F232" s="441" t="str">
        <f t="shared" si="33"/>
        <v/>
      </c>
      <c r="G232" s="441" t="str">
        <f t="shared" si="34"/>
        <v/>
      </c>
      <c r="H232" s="441" t="str">
        <f t="shared" si="29"/>
        <v/>
      </c>
      <c r="I232" s="441" t="str">
        <f t="shared" si="35"/>
        <v/>
      </c>
      <c r="J232" s="441" t="str">
        <f t="shared" si="30"/>
        <v/>
      </c>
    </row>
    <row r="233" spans="2:10" ht="15" customHeight="1" x14ac:dyDescent="0.25">
      <c r="B233" s="418" t="str">
        <f t="shared" si="31"/>
        <v/>
      </c>
      <c r="C233" s="440" t="str">
        <f t="shared" si="32"/>
        <v/>
      </c>
      <c r="D233" s="441" t="str">
        <f t="shared" si="27"/>
        <v/>
      </c>
      <c r="E233" s="441" t="str">
        <f t="shared" si="28"/>
        <v/>
      </c>
      <c r="F233" s="441" t="str">
        <f t="shared" si="33"/>
        <v/>
      </c>
      <c r="G233" s="441" t="str">
        <f t="shared" si="34"/>
        <v/>
      </c>
      <c r="H233" s="441" t="str">
        <f t="shared" si="29"/>
        <v/>
      </c>
      <c r="I233" s="441" t="str">
        <f t="shared" si="35"/>
        <v/>
      </c>
      <c r="J233" s="441" t="str">
        <f t="shared" si="30"/>
        <v/>
      </c>
    </row>
    <row r="234" spans="2:10" ht="15" customHeight="1" x14ac:dyDescent="0.25">
      <c r="B234" s="418" t="str">
        <f t="shared" si="31"/>
        <v/>
      </c>
      <c r="C234" s="440" t="str">
        <f t="shared" si="32"/>
        <v/>
      </c>
      <c r="D234" s="441" t="str">
        <f t="shared" si="27"/>
        <v/>
      </c>
      <c r="E234" s="441" t="str">
        <f t="shared" si="28"/>
        <v/>
      </c>
      <c r="F234" s="441" t="str">
        <f t="shared" si="33"/>
        <v/>
      </c>
      <c r="G234" s="441" t="str">
        <f t="shared" si="34"/>
        <v/>
      </c>
      <c r="H234" s="441" t="str">
        <f t="shared" si="29"/>
        <v/>
      </c>
      <c r="I234" s="441" t="str">
        <f t="shared" si="35"/>
        <v/>
      </c>
      <c r="J234" s="441" t="str">
        <f t="shared" si="30"/>
        <v/>
      </c>
    </row>
    <row r="235" spans="2:10" ht="15" customHeight="1" x14ac:dyDescent="0.25">
      <c r="B235" s="418" t="str">
        <f t="shared" si="31"/>
        <v/>
      </c>
      <c r="C235" s="440" t="str">
        <f t="shared" si="32"/>
        <v/>
      </c>
      <c r="D235" s="441" t="str">
        <f t="shared" si="27"/>
        <v/>
      </c>
      <c r="E235" s="441" t="str">
        <f t="shared" si="28"/>
        <v/>
      </c>
      <c r="F235" s="441" t="str">
        <f t="shared" si="33"/>
        <v/>
      </c>
      <c r="G235" s="441" t="str">
        <f t="shared" si="34"/>
        <v/>
      </c>
      <c r="H235" s="441" t="str">
        <f t="shared" si="29"/>
        <v/>
      </c>
      <c r="I235" s="441" t="str">
        <f t="shared" si="35"/>
        <v/>
      </c>
      <c r="J235" s="441" t="str">
        <f t="shared" si="30"/>
        <v/>
      </c>
    </row>
    <row r="236" spans="2:10" ht="15" customHeight="1" x14ac:dyDescent="0.25">
      <c r="B236" s="418" t="str">
        <f t="shared" si="31"/>
        <v/>
      </c>
      <c r="C236" s="440" t="str">
        <f t="shared" si="32"/>
        <v/>
      </c>
      <c r="D236" s="441" t="str">
        <f t="shared" si="27"/>
        <v/>
      </c>
      <c r="E236" s="441" t="str">
        <f t="shared" si="28"/>
        <v/>
      </c>
      <c r="F236" s="441" t="str">
        <f t="shared" si="33"/>
        <v/>
      </c>
      <c r="G236" s="441" t="str">
        <f t="shared" si="34"/>
        <v/>
      </c>
      <c r="H236" s="441" t="str">
        <f t="shared" si="29"/>
        <v/>
      </c>
      <c r="I236" s="441" t="str">
        <f t="shared" si="35"/>
        <v/>
      </c>
      <c r="J236" s="441" t="str">
        <f t="shared" si="30"/>
        <v/>
      </c>
    </row>
    <row r="237" spans="2:10" ht="15" customHeight="1" x14ac:dyDescent="0.25">
      <c r="B237" s="418" t="str">
        <f t="shared" si="31"/>
        <v/>
      </c>
      <c r="C237" s="440" t="str">
        <f t="shared" si="32"/>
        <v/>
      </c>
      <c r="D237" s="441" t="str">
        <f t="shared" si="27"/>
        <v/>
      </c>
      <c r="E237" s="441" t="str">
        <f t="shared" si="28"/>
        <v/>
      </c>
      <c r="F237" s="441" t="str">
        <f t="shared" si="33"/>
        <v/>
      </c>
      <c r="G237" s="441" t="str">
        <f t="shared" si="34"/>
        <v/>
      </c>
      <c r="H237" s="441" t="str">
        <f t="shared" si="29"/>
        <v/>
      </c>
      <c r="I237" s="441" t="str">
        <f t="shared" si="35"/>
        <v/>
      </c>
      <c r="J237" s="441" t="str">
        <f t="shared" si="30"/>
        <v/>
      </c>
    </row>
    <row r="238" spans="2:10" ht="15" customHeight="1" x14ac:dyDescent="0.25">
      <c r="B238" s="418" t="str">
        <f t="shared" si="31"/>
        <v/>
      </c>
      <c r="C238" s="440" t="str">
        <f t="shared" si="32"/>
        <v/>
      </c>
      <c r="D238" s="441" t="str">
        <f t="shared" si="27"/>
        <v/>
      </c>
      <c r="E238" s="441" t="str">
        <f t="shared" si="28"/>
        <v/>
      </c>
      <c r="F238" s="441" t="str">
        <f t="shared" si="33"/>
        <v/>
      </c>
      <c r="G238" s="441" t="str">
        <f t="shared" si="34"/>
        <v/>
      </c>
      <c r="H238" s="441" t="str">
        <f t="shared" si="29"/>
        <v/>
      </c>
      <c r="I238" s="441" t="str">
        <f t="shared" si="35"/>
        <v/>
      </c>
      <c r="J238" s="441" t="str">
        <f t="shared" si="30"/>
        <v/>
      </c>
    </row>
    <row r="239" spans="2:10" ht="15" customHeight="1" x14ac:dyDescent="0.25">
      <c r="B239" s="418" t="str">
        <f t="shared" si="31"/>
        <v/>
      </c>
      <c r="C239" s="440" t="str">
        <f t="shared" si="32"/>
        <v/>
      </c>
      <c r="D239" s="441" t="str">
        <f t="shared" si="27"/>
        <v/>
      </c>
      <c r="E239" s="441" t="str">
        <f t="shared" si="28"/>
        <v/>
      </c>
      <c r="F239" s="441" t="str">
        <f t="shared" si="33"/>
        <v/>
      </c>
      <c r="G239" s="441" t="str">
        <f t="shared" si="34"/>
        <v/>
      </c>
      <c r="H239" s="441" t="str">
        <f t="shared" si="29"/>
        <v/>
      </c>
      <c r="I239" s="441" t="str">
        <f t="shared" si="35"/>
        <v/>
      </c>
      <c r="J239" s="441" t="str">
        <f t="shared" si="30"/>
        <v/>
      </c>
    </row>
    <row r="240" spans="2:10" ht="15" customHeight="1" x14ac:dyDescent="0.25">
      <c r="B240" s="418" t="str">
        <f t="shared" si="31"/>
        <v/>
      </c>
      <c r="C240" s="440" t="str">
        <f t="shared" si="32"/>
        <v/>
      </c>
      <c r="D240" s="441" t="str">
        <f t="shared" si="27"/>
        <v/>
      </c>
      <c r="E240" s="441" t="str">
        <f t="shared" si="28"/>
        <v/>
      </c>
      <c r="F240" s="441" t="str">
        <f t="shared" si="33"/>
        <v/>
      </c>
      <c r="G240" s="441" t="str">
        <f t="shared" si="34"/>
        <v/>
      </c>
      <c r="H240" s="441" t="str">
        <f t="shared" si="29"/>
        <v/>
      </c>
      <c r="I240" s="441" t="str">
        <f t="shared" si="35"/>
        <v/>
      </c>
      <c r="J240" s="441" t="str">
        <f t="shared" si="30"/>
        <v/>
      </c>
    </row>
    <row r="241" spans="2:10" ht="15" customHeight="1" x14ac:dyDescent="0.25">
      <c r="B241" s="418" t="str">
        <f t="shared" si="31"/>
        <v/>
      </c>
      <c r="C241" s="440" t="str">
        <f t="shared" si="32"/>
        <v/>
      </c>
      <c r="D241" s="441" t="str">
        <f t="shared" si="27"/>
        <v/>
      </c>
      <c r="E241" s="441" t="str">
        <f t="shared" si="28"/>
        <v/>
      </c>
      <c r="F241" s="441" t="str">
        <f t="shared" si="33"/>
        <v/>
      </c>
      <c r="G241" s="441" t="str">
        <f t="shared" si="34"/>
        <v/>
      </c>
      <c r="H241" s="441" t="str">
        <f t="shared" si="29"/>
        <v/>
      </c>
      <c r="I241" s="441" t="str">
        <f t="shared" si="35"/>
        <v/>
      </c>
      <c r="J241" s="441" t="str">
        <f t="shared" si="30"/>
        <v/>
      </c>
    </row>
    <row r="242" spans="2:10" ht="15" customHeight="1" x14ac:dyDescent="0.25">
      <c r="B242" s="418" t="str">
        <f t="shared" si="31"/>
        <v/>
      </c>
      <c r="C242" s="440" t="str">
        <f t="shared" si="32"/>
        <v/>
      </c>
      <c r="D242" s="441" t="str">
        <f t="shared" si="27"/>
        <v/>
      </c>
      <c r="E242" s="441" t="str">
        <f t="shared" si="28"/>
        <v/>
      </c>
      <c r="F242" s="441" t="str">
        <f t="shared" si="33"/>
        <v/>
      </c>
      <c r="G242" s="441" t="str">
        <f t="shared" si="34"/>
        <v/>
      </c>
      <c r="H242" s="441" t="str">
        <f t="shared" si="29"/>
        <v/>
      </c>
      <c r="I242" s="441" t="str">
        <f t="shared" si="35"/>
        <v/>
      </c>
      <c r="J242" s="441" t="str">
        <f t="shared" si="30"/>
        <v/>
      </c>
    </row>
    <row r="243" spans="2:10" ht="15" customHeight="1" x14ac:dyDescent="0.25">
      <c r="B243" s="418" t="str">
        <f t="shared" si="31"/>
        <v/>
      </c>
      <c r="C243" s="440" t="str">
        <f t="shared" si="32"/>
        <v/>
      </c>
      <c r="D243" s="441" t="str">
        <f t="shared" si="27"/>
        <v/>
      </c>
      <c r="E243" s="441" t="str">
        <f t="shared" si="28"/>
        <v/>
      </c>
      <c r="F243" s="441" t="str">
        <f t="shared" si="33"/>
        <v/>
      </c>
      <c r="G243" s="441" t="str">
        <f t="shared" si="34"/>
        <v/>
      </c>
      <c r="H243" s="441" t="str">
        <f t="shared" si="29"/>
        <v/>
      </c>
      <c r="I243" s="441" t="str">
        <f t="shared" si="35"/>
        <v/>
      </c>
      <c r="J243" s="441" t="str">
        <f t="shared" si="30"/>
        <v/>
      </c>
    </row>
    <row r="244" spans="2:10" ht="15" customHeight="1" x14ac:dyDescent="0.25">
      <c r="B244" s="418" t="str">
        <f t="shared" si="31"/>
        <v/>
      </c>
      <c r="C244" s="440" t="str">
        <f t="shared" si="32"/>
        <v/>
      </c>
      <c r="D244" s="441" t="str">
        <f t="shared" si="27"/>
        <v/>
      </c>
      <c r="E244" s="441" t="str">
        <f t="shared" si="28"/>
        <v/>
      </c>
      <c r="F244" s="441" t="str">
        <f t="shared" si="33"/>
        <v/>
      </c>
      <c r="G244" s="441" t="str">
        <f t="shared" si="34"/>
        <v/>
      </c>
      <c r="H244" s="441" t="str">
        <f t="shared" si="29"/>
        <v/>
      </c>
      <c r="I244" s="441" t="str">
        <f t="shared" si="35"/>
        <v/>
      </c>
      <c r="J244" s="441" t="str">
        <f t="shared" si="30"/>
        <v/>
      </c>
    </row>
    <row r="245" spans="2:10" ht="15" customHeight="1" x14ac:dyDescent="0.25">
      <c r="B245" s="418" t="str">
        <f t="shared" si="31"/>
        <v/>
      </c>
      <c r="C245" s="440" t="str">
        <f t="shared" si="32"/>
        <v/>
      </c>
      <c r="D245" s="441" t="str">
        <f t="shared" si="27"/>
        <v/>
      </c>
      <c r="E245" s="441" t="str">
        <f t="shared" si="28"/>
        <v/>
      </c>
      <c r="F245" s="441" t="str">
        <f t="shared" si="33"/>
        <v/>
      </c>
      <c r="G245" s="441" t="str">
        <f t="shared" si="34"/>
        <v/>
      </c>
      <c r="H245" s="441" t="str">
        <f t="shared" si="29"/>
        <v/>
      </c>
      <c r="I245" s="441" t="str">
        <f t="shared" si="35"/>
        <v/>
      </c>
      <c r="J245" s="441" t="str">
        <f t="shared" si="30"/>
        <v/>
      </c>
    </row>
    <row r="246" spans="2:10" ht="15" customHeight="1" x14ac:dyDescent="0.25">
      <c r="B246" s="418" t="str">
        <f t="shared" si="31"/>
        <v/>
      </c>
      <c r="C246" s="440" t="str">
        <f t="shared" si="32"/>
        <v/>
      </c>
      <c r="D246" s="441" t="str">
        <f t="shared" si="27"/>
        <v/>
      </c>
      <c r="E246" s="441" t="str">
        <f t="shared" si="28"/>
        <v/>
      </c>
      <c r="F246" s="441" t="str">
        <f t="shared" si="33"/>
        <v/>
      </c>
      <c r="G246" s="441" t="str">
        <f t="shared" si="34"/>
        <v/>
      </c>
      <c r="H246" s="441" t="str">
        <f t="shared" si="29"/>
        <v/>
      </c>
      <c r="I246" s="441" t="str">
        <f t="shared" si="35"/>
        <v/>
      </c>
      <c r="J246" s="441" t="str">
        <f t="shared" si="30"/>
        <v/>
      </c>
    </row>
    <row r="247" spans="2:10" ht="15" customHeight="1" x14ac:dyDescent="0.25">
      <c r="B247" s="418" t="str">
        <f t="shared" si="31"/>
        <v/>
      </c>
      <c r="C247" s="440" t="str">
        <f t="shared" si="32"/>
        <v/>
      </c>
      <c r="D247" s="441" t="str">
        <f t="shared" si="27"/>
        <v/>
      </c>
      <c r="E247" s="441" t="str">
        <f t="shared" si="28"/>
        <v/>
      </c>
      <c r="F247" s="441" t="str">
        <f t="shared" si="33"/>
        <v/>
      </c>
      <c r="G247" s="441" t="str">
        <f t="shared" si="34"/>
        <v/>
      </c>
      <c r="H247" s="441" t="str">
        <f t="shared" si="29"/>
        <v/>
      </c>
      <c r="I247" s="441" t="str">
        <f t="shared" si="35"/>
        <v/>
      </c>
      <c r="J247" s="441" t="str">
        <f t="shared" si="30"/>
        <v/>
      </c>
    </row>
    <row r="248" spans="2:10" ht="15" customHeight="1" x14ac:dyDescent="0.25">
      <c r="B248" s="418" t="str">
        <f t="shared" si="31"/>
        <v/>
      </c>
      <c r="C248" s="440" t="str">
        <f t="shared" si="32"/>
        <v/>
      </c>
      <c r="D248" s="441" t="str">
        <f t="shared" si="27"/>
        <v/>
      </c>
      <c r="E248" s="441" t="str">
        <f t="shared" si="28"/>
        <v/>
      </c>
      <c r="F248" s="441" t="str">
        <f t="shared" si="33"/>
        <v/>
      </c>
      <c r="G248" s="441" t="str">
        <f t="shared" si="34"/>
        <v/>
      </c>
      <c r="H248" s="441" t="str">
        <f t="shared" si="29"/>
        <v/>
      </c>
      <c r="I248" s="441" t="str">
        <f t="shared" si="35"/>
        <v/>
      </c>
      <c r="J248" s="441" t="str">
        <f t="shared" si="30"/>
        <v/>
      </c>
    </row>
    <row r="249" spans="2:10" ht="15" customHeight="1" x14ac:dyDescent="0.25">
      <c r="B249" s="418" t="str">
        <f t="shared" si="31"/>
        <v/>
      </c>
      <c r="C249" s="440" t="str">
        <f t="shared" si="32"/>
        <v/>
      </c>
      <c r="D249" s="441" t="str">
        <f t="shared" si="27"/>
        <v/>
      </c>
      <c r="E249" s="441" t="str">
        <f t="shared" si="28"/>
        <v/>
      </c>
      <c r="F249" s="441" t="str">
        <f t="shared" si="33"/>
        <v/>
      </c>
      <c r="G249" s="441" t="str">
        <f t="shared" si="34"/>
        <v/>
      </c>
      <c r="H249" s="441" t="str">
        <f t="shared" si="29"/>
        <v/>
      </c>
      <c r="I249" s="441" t="str">
        <f t="shared" si="35"/>
        <v/>
      </c>
      <c r="J249" s="441" t="str">
        <f t="shared" si="30"/>
        <v/>
      </c>
    </row>
    <row r="250" spans="2:10" ht="15" customHeight="1" x14ac:dyDescent="0.25">
      <c r="B250" s="418" t="str">
        <f t="shared" si="31"/>
        <v/>
      </c>
      <c r="C250" s="440" t="str">
        <f t="shared" si="32"/>
        <v/>
      </c>
      <c r="D250" s="441" t="str">
        <f t="shared" si="27"/>
        <v/>
      </c>
      <c r="E250" s="441" t="str">
        <f t="shared" si="28"/>
        <v/>
      </c>
      <c r="F250" s="441" t="str">
        <f t="shared" si="33"/>
        <v/>
      </c>
      <c r="G250" s="441" t="str">
        <f t="shared" si="34"/>
        <v/>
      </c>
      <c r="H250" s="441" t="str">
        <f t="shared" si="29"/>
        <v/>
      </c>
      <c r="I250" s="441" t="str">
        <f t="shared" si="35"/>
        <v/>
      </c>
      <c r="J250" s="441" t="str">
        <f t="shared" si="30"/>
        <v/>
      </c>
    </row>
    <row r="251" spans="2:10" ht="15" customHeight="1" x14ac:dyDescent="0.25">
      <c r="B251" s="418" t="str">
        <f t="shared" si="31"/>
        <v/>
      </c>
      <c r="C251" s="440" t="str">
        <f t="shared" si="32"/>
        <v/>
      </c>
      <c r="D251" s="441" t="str">
        <f t="shared" si="27"/>
        <v/>
      </c>
      <c r="E251" s="441" t="str">
        <f t="shared" si="28"/>
        <v/>
      </c>
      <c r="F251" s="441" t="str">
        <f t="shared" si="33"/>
        <v/>
      </c>
      <c r="G251" s="441" t="str">
        <f t="shared" si="34"/>
        <v/>
      </c>
      <c r="H251" s="441" t="str">
        <f t="shared" si="29"/>
        <v/>
      </c>
      <c r="I251" s="441" t="str">
        <f t="shared" si="35"/>
        <v/>
      </c>
      <c r="J251" s="441" t="str">
        <f t="shared" si="30"/>
        <v/>
      </c>
    </row>
    <row r="252" spans="2:10" ht="15" customHeight="1" x14ac:dyDescent="0.25">
      <c r="B252" s="418" t="str">
        <f t="shared" si="31"/>
        <v/>
      </c>
      <c r="C252" s="440" t="str">
        <f t="shared" si="32"/>
        <v/>
      </c>
      <c r="D252" s="441" t="str">
        <f t="shared" si="27"/>
        <v/>
      </c>
      <c r="E252" s="441" t="str">
        <f t="shared" si="28"/>
        <v/>
      </c>
      <c r="F252" s="441" t="str">
        <f t="shared" si="33"/>
        <v/>
      </c>
      <c r="G252" s="441" t="str">
        <f t="shared" si="34"/>
        <v/>
      </c>
      <c r="H252" s="441" t="str">
        <f t="shared" si="29"/>
        <v/>
      </c>
      <c r="I252" s="441" t="str">
        <f t="shared" si="35"/>
        <v/>
      </c>
      <c r="J252" s="441" t="str">
        <f t="shared" si="30"/>
        <v/>
      </c>
    </row>
    <row r="253" spans="2:10" ht="15" customHeight="1" x14ac:dyDescent="0.25">
      <c r="B253" s="418" t="str">
        <f t="shared" si="31"/>
        <v/>
      </c>
      <c r="C253" s="440" t="str">
        <f t="shared" si="32"/>
        <v/>
      </c>
      <c r="D253" s="441" t="str">
        <f t="shared" si="27"/>
        <v/>
      </c>
      <c r="E253" s="441" t="str">
        <f t="shared" si="28"/>
        <v/>
      </c>
      <c r="F253" s="441" t="str">
        <f t="shared" si="33"/>
        <v/>
      </c>
      <c r="G253" s="441" t="str">
        <f t="shared" si="34"/>
        <v/>
      </c>
      <c r="H253" s="441" t="str">
        <f t="shared" si="29"/>
        <v/>
      </c>
      <c r="I253" s="441" t="str">
        <f t="shared" si="35"/>
        <v/>
      </c>
      <c r="J253" s="441" t="str">
        <f t="shared" si="30"/>
        <v/>
      </c>
    </row>
    <row r="254" spans="2:10" ht="15" customHeight="1" x14ac:dyDescent="0.25">
      <c r="B254" s="418" t="str">
        <f t="shared" si="31"/>
        <v/>
      </c>
      <c r="C254" s="440" t="str">
        <f t="shared" si="32"/>
        <v/>
      </c>
      <c r="D254" s="441" t="str">
        <f t="shared" si="27"/>
        <v/>
      </c>
      <c r="E254" s="441" t="str">
        <f t="shared" si="28"/>
        <v/>
      </c>
      <c r="F254" s="441" t="str">
        <f t="shared" si="33"/>
        <v/>
      </c>
      <c r="G254" s="441" t="str">
        <f t="shared" si="34"/>
        <v/>
      </c>
      <c r="H254" s="441" t="str">
        <f t="shared" si="29"/>
        <v/>
      </c>
      <c r="I254" s="441" t="str">
        <f t="shared" si="35"/>
        <v/>
      </c>
      <c r="J254" s="441" t="str">
        <f t="shared" si="30"/>
        <v/>
      </c>
    </row>
    <row r="255" spans="2:10" ht="15" customHeight="1" x14ac:dyDescent="0.25">
      <c r="B255" s="418" t="str">
        <f t="shared" si="31"/>
        <v/>
      </c>
      <c r="C255" s="440" t="str">
        <f t="shared" si="32"/>
        <v/>
      </c>
      <c r="D255" s="441" t="str">
        <f t="shared" si="27"/>
        <v/>
      </c>
      <c r="E255" s="441" t="str">
        <f t="shared" si="28"/>
        <v/>
      </c>
      <c r="F255" s="441" t="str">
        <f t="shared" si="33"/>
        <v/>
      </c>
      <c r="G255" s="441" t="str">
        <f t="shared" si="34"/>
        <v/>
      </c>
      <c r="H255" s="441" t="str">
        <f t="shared" si="29"/>
        <v/>
      </c>
      <c r="I255" s="441" t="str">
        <f t="shared" si="35"/>
        <v/>
      </c>
      <c r="J255" s="441" t="str">
        <f t="shared" si="30"/>
        <v/>
      </c>
    </row>
    <row r="256" spans="2:10" ht="15" customHeight="1" x14ac:dyDescent="0.25">
      <c r="B256" s="418" t="str">
        <f t="shared" si="31"/>
        <v/>
      </c>
      <c r="C256" s="440" t="str">
        <f t="shared" si="32"/>
        <v/>
      </c>
      <c r="D256" s="441" t="str">
        <f t="shared" si="27"/>
        <v/>
      </c>
      <c r="E256" s="441" t="str">
        <f t="shared" si="28"/>
        <v/>
      </c>
      <c r="F256" s="441" t="str">
        <f t="shared" si="33"/>
        <v/>
      </c>
      <c r="G256" s="441" t="str">
        <f t="shared" si="34"/>
        <v/>
      </c>
      <c r="H256" s="441" t="str">
        <f t="shared" si="29"/>
        <v/>
      </c>
      <c r="I256" s="441" t="str">
        <f t="shared" si="35"/>
        <v/>
      </c>
      <c r="J256" s="441" t="str">
        <f t="shared" si="30"/>
        <v/>
      </c>
    </row>
    <row r="257" spans="2:10" ht="15" customHeight="1" x14ac:dyDescent="0.25">
      <c r="B257" s="418" t="str">
        <f t="shared" si="31"/>
        <v/>
      </c>
      <c r="C257" s="440" t="str">
        <f t="shared" si="32"/>
        <v/>
      </c>
      <c r="D257" s="441" t="str">
        <f t="shared" si="27"/>
        <v/>
      </c>
      <c r="E257" s="441" t="str">
        <f t="shared" si="28"/>
        <v/>
      </c>
      <c r="F257" s="441" t="str">
        <f t="shared" si="33"/>
        <v/>
      </c>
      <c r="G257" s="441" t="str">
        <f t="shared" si="34"/>
        <v/>
      </c>
      <c r="H257" s="441" t="str">
        <f t="shared" si="29"/>
        <v/>
      </c>
      <c r="I257" s="441" t="str">
        <f t="shared" si="35"/>
        <v/>
      </c>
      <c r="J257" s="441" t="str">
        <f t="shared" si="30"/>
        <v/>
      </c>
    </row>
    <row r="258" spans="2:10" ht="15" customHeight="1" x14ac:dyDescent="0.25">
      <c r="B258" s="418" t="str">
        <f t="shared" si="31"/>
        <v/>
      </c>
      <c r="C258" s="440" t="str">
        <f t="shared" si="32"/>
        <v/>
      </c>
      <c r="D258" s="441" t="str">
        <f t="shared" si="27"/>
        <v/>
      </c>
      <c r="E258" s="441" t="str">
        <f t="shared" si="28"/>
        <v/>
      </c>
      <c r="F258" s="441" t="str">
        <f t="shared" si="33"/>
        <v/>
      </c>
      <c r="G258" s="441" t="str">
        <f t="shared" si="34"/>
        <v/>
      </c>
      <c r="H258" s="441" t="str">
        <f t="shared" si="29"/>
        <v/>
      </c>
      <c r="I258" s="441" t="str">
        <f t="shared" si="35"/>
        <v/>
      </c>
      <c r="J258" s="441" t="str">
        <f t="shared" si="30"/>
        <v/>
      </c>
    </row>
    <row r="259" spans="2:10" ht="15" customHeight="1" x14ac:dyDescent="0.25">
      <c r="B259" s="418" t="str">
        <f t="shared" si="31"/>
        <v/>
      </c>
      <c r="C259" s="440" t="str">
        <f t="shared" si="32"/>
        <v/>
      </c>
      <c r="D259" s="441" t="str">
        <f t="shared" si="27"/>
        <v/>
      </c>
      <c r="E259" s="441" t="str">
        <f t="shared" si="28"/>
        <v/>
      </c>
      <c r="F259" s="441" t="str">
        <f t="shared" si="33"/>
        <v/>
      </c>
      <c r="G259" s="441" t="str">
        <f t="shared" si="34"/>
        <v/>
      </c>
      <c r="H259" s="441" t="str">
        <f t="shared" si="29"/>
        <v/>
      </c>
      <c r="I259" s="441" t="str">
        <f t="shared" si="35"/>
        <v/>
      </c>
      <c r="J259" s="441" t="str">
        <f t="shared" si="30"/>
        <v/>
      </c>
    </row>
    <row r="260" spans="2:10" ht="15" customHeight="1" x14ac:dyDescent="0.25">
      <c r="B260" s="418" t="str">
        <f t="shared" si="31"/>
        <v/>
      </c>
      <c r="C260" s="440" t="str">
        <f t="shared" si="32"/>
        <v/>
      </c>
      <c r="D260" s="441" t="str">
        <f t="shared" si="27"/>
        <v/>
      </c>
      <c r="E260" s="441" t="str">
        <f t="shared" si="28"/>
        <v/>
      </c>
      <c r="F260" s="441" t="str">
        <f t="shared" si="33"/>
        <v/>
      </c>
      <c r="G260" s="441" t="str">
        <f t="shared" si="34"/>
        <v/>
      </c>
      <c r="H260" s="441" t="str">
        <f t="shared" si="29"/>
        <v/>
      </c>
      <c r="I260" s="441" t="str">
        <f t="shared" si="35"/>
        <v/>
      </c>
      <c r="J260" s="441" t="str">
        <f t="shared" si="30"/>
        <v/>
      </c>
    </row>
    <row r="261" spans="2:10" ht="15" customHeight="1" x14ac:dyDescent="0.25">
      <c r="B261" s="418" t="str">
        <f t="shared" si="31"/>
        <v/>
      </c>
      <c r="C261" s="440" t="str">
        <f t="shared" si="32"/>
        <v/>
      </c>
      <c r="D261" s="441" t="str">
        <f t="shared" si="27"/>
        <v/>
      </c>
      <c r="E261" s="441" t="str">
        <f t="shared" si="28"/>
        <v/>
      </c>
      <c r="F261" s="441" t="str">
        <f t="shared" si="33"/>
        <v/>
      </c>
      <c r="G261" s="441" t="str">
        <f t="shared" si="34"/>
        <v/>
      </c>
      <c r="H261" s="441" t="str">
        <f t="shared" si="29"/>
        <v/>
      </c>
      <c r="I261" s="441" t="str">
        <f t="shared" si="35"/>
        <v/>
      </c>
      <c r="J261" s="441" t="str">
        <f t="shared" si="30"/>
        <v/>
      </c>
    </row>
    <row r="262" spans="2:10" ht="15" customHeight="1" x14ac:dyDescent="0.25">
      <c r="B262" s="418" t="str">
        <f t="shared" si="31"/>
        <v/>
      </c>
      <c r="C262" s="440" t="str">
        <f t="shared" si="32"/>
        <v/>
      </c>
      <c r="D262" s="441" t="str">
        <f t="shared" si="27"/>
        <v/>
      </c>
      <c r="E262" s="441" t="str">
        <f t="shared" si="28"/>
        <v/>
      </c>
      <c r="F262" s="441" t="str">
        <f t="shared" si="33"/>
        <v/>
      </c>
      <c r="G262" s="441" t="str">
        <f t="shared" si="34"/>
        <v/>
      </c>
      <c r="H262" s="441" t="str">
        <f t="shared" si="29"/>
        <v/>
      </c>
      <c r="I262" s="441" t="str">
        <f t="shared" si="35"/>
        <v/>
      </c>
      <c r="J262" s="441" t="str">
        <f t="shared" si="30"/>
        <v/>
      </c>
    </row>
    <row r="263" spans="2:10" ht="15" customHeight="1" x14ac:dyDescent="0.25">
      <c r="B263" s="418" t="str">
        <f t="shared" si="31"/>
        <v/>
      </c>
      <c r="C263" s="440" t="str">
        <f t="shared" si="32"/>
        <v/>
      </c>
      <c r="D263" s="441" t="str">
        <f t="shared" si="27"/>
        <v/>
      </c>
      <c r="E263" s="441" t="str">
        <f t="shared" si="28"/>
        <v/>
      </c>
      <c r="F263" s="441" t="str">
        <f t="shared" si="33"/>
        <v/>
      </c>
      <c r="G263" s="441" t="str">
        <f t="shared" si="34"/>
        <v/>
      </c>
      <c r="H263" s="441" t="str">
        <f t="shared" si="29"/>
        <v/>
      </c>
      <c r="I263" s="441" t="str">
        <f t="shared" si="35"/>
        <v/>
      </c>
      <c r="J263" s="441" t="str">
        <f t="shared" si="30"/>
        <v/>
      </c>
    </row>
    <row r="264" spans="2:10" ht="15" customHeight="1" x14ac:dyDescent="0.25">
      <c r="B264" s="418" t="str">
        <f t="shared" si="31"/>
        <v/>
      </c>
      <c r="C264" s="440" t="str">
        <f t="shared" si="32"/>
        <v/>
      </c>
      <c r="D264" s="441" t="str">
        <f t="shared" si="27"/>
        <v/>
      </c>
      <c r="E264" s="441" t="str">
        <f t="shared" si="28"/>
        <v/>
      </c>
      <c r="F264" s="441" t="str">
        <f t="shared" si="33"/>
        <v/>
      </c>
      <c r="G264" s="441" t="str">
        <f t="shared" si="34"/>
        <v/>
      </c>
      <c r="H264" s="441" t="str">
        <f t="shared" si="29"/>
        <v/>
      </c>
      <c r="I264" s="441" t="str">
        <f t="shared" si="35"/>
        <v/>
      </c>
      <c r="J264" s="441" t="str">
        <f t="shared" si="30"/>
        <v/>
      </c>
    </row>
    <row r="265" spans="2:10" ht="15" customHeight="1" x14ac:dyDescent="0.25">
      <c r="B265" s="418" t="str">
        <f t="shared" si="31"/>
        <v/>
      </c>
      <c r="C265" s="440" t="str">
        <f t="shared" si="32"/>
        <v/>
      </c>
      <c r="D265" s="441" t="str">
        <f t="shared" si="27"/>
        <v/>
      </c>
      <c r="E265" s="441" t="str">
        <f t="shared" si="28"/>
        <v/>
      </c>
      <c r="F265" s="441" t="str">
        <f t="shared" si="33"/>
        <v/>
      </c>
      <c r="G265" s="441" t="str">
        <f t="shared" si="34"/>
        <v/>
      </c>
      <c r="H265" s="441" t="str">
        <f t="shared" si="29"/>
        <v/>
      </c>
      <c r="I265" s="441" t="str">
        <f t="shared" si="35"/>
        <v/>
      </c>
      <c r="J265" s="441" t="str">
        <f t="shared" si="30"/>
        <v/>
      </c>
    </row>
    <row r="266" spans="2:10" ht="15" customHeight="1" x14ac:dyDescent="0.25">
      <c r="B266" s="418" t="str">
        <f t="shared" si="31"/>
        <v/>
      </c>
      <c r="C266" s="440" t="str">
        <f t="shared" si="32"/>
        <v/>
      </c>
      <c r="D266" s="441" t="str">
        <f t="shared" si="27"/>
        <v/>
      </c>
      <c r="E266" s="441" t="str">
        <f t="shared" si="28"/>
        <v/>
      </c>
      <c r="F266" s="441" t="str">
        <f t="shared" si="33"/>
        <v/>
      </c>
      <c r="G266" s="441" t="str">
        <f t="shared" si="34"/>
        <v/>
      </c>
      <c r="H266" s="441" t="str">
        <f t="shared" si="29"/>
        <v/>
      </c>
      <c r="I266" s="441" t="str">
        <f t="shared" si="35"/>
        <v/>
      </c>
      <c r="J266" s="441" t="str">
        <f t="shared" si="30"/>
        <v/>
      </c>
    </row>
    <row r="267" spans="2:10" ht="15" customHeight="1" x14ac:dyDescent="0.25">
      <c r="B267" s="418" t="str">
        <f t="shared" si="31"/>
        <v/>
      </c>
      <c r="C267" s="440" t="str">
        <f t="shared" si="32"/>
        <v/>
      </c>
      <c r="D267" s="441" t="str">
        <f t="shared" si="27"/>
        <v/>
      </c>
      <c r="E267" s="441" t="str">
        <f t="shared" si="28"/>
        <v/>
      </c>
      <c r="F267" s="441" t="str">
        <f t="shared" si="33"/>
        <v/>
      </c>
      <c r="G267" s="441" t="str">
        <f t="shared" si="34"/>
        <v/>
      </c>
      <c r="H267" s="441" t="str">
        <f t="shared" si="29"/>
        <v/>
      </c>
      <c r="I267" s="441" t="str">
        <f t="shared" si="35"/>
        <v/>
      </c>
      <c r="J267" s="441" t="str">
        <f t="shared" si="30"/>
        <v/>
      </c>
    </row>
    <row r="268" spans="2:10" ht="15" customHeight="1" x14ac:dyDescent="0.25">
      <c r="B268" s="418" t="str">
        <f t="shared" si="31"/>
        <v/>
      </c>
      <c r="C268" s="440" t="str">
        <f t="shared" si="32"/>
        <v/>
      </c>
      <c r="D268" s="441" t="str">
        <f t="shared" si="27"/>
        <v/>
      </c>
      <c r="E268" s="441" t="str">
        <f t="shared" si="28"/>
        <v/>
      </c>
      <c r="F268" s="441" t="str">
        <f t="shared" si="33"/>
        <v/>
      </c>
      <c r="G268" s="441" t="str">
        <f t="shared" si="34"/>
        <v/>
      </c>
      <c r="H268" s="441" t="str">
        <f t="shared" si="29"/>
        <v/>
      </c>
      <c r="I268" s="441" t="str">
        <f t="shared" si="35"/>
        <v/>
      </c>
      <c r="J268" s="441" t="str">
        <f t="shared" si="30"/>
        <v/>
      </c>
    </row>
    <row r="269" spans="2:10" ht="15" customHeight="1" x14ac:dyDescent="0.25">
      <c r="B269" s="418" t="str">
        <f t="shared" si="31"/>
        <v/>
      </c>
      <c r="C269" s="440" t="str">
        <f t="shared" si="32"/>
        <v/>
      </c>
      <c r="D269" s="441" t="str">
        <f t="shared" si="27"/>
        <v/>
      </c>
      <c r="E269" s="441" t="str">
        <f t="shared" si="28"/>
        <v/>
      </c>
      <c r="F269" s="441" t="str">
        <f t="shared" si="33"/>
        <v/>
      </c>
      <c r="G269" s="441" t="str">
        <f t="shared" si="34"/>
        <v/>
      </c>
      <c r="H269" s="441" t="str">
        <f t="shared" si="29"/>
        <v/>
      </c>
      <c r="I269" s="441" t="str">
        <f t="shared" si="35"/>
        <v/>
      </c>
      <c r="J269" s="441" t="str">
        <f t="shared" si="30"/>
        <v/>
      </c>
    </row>
    <row r="270" spans="2:10" ht="15" customHeight="1" x14ac:dyDescent="0.25">
      <c r="B270" s="418" t="str">
        <f t="shared" si="31"/>
        <v/>
      </c>
      <c r="C270" s="440" t="str">
        <f t="shared" si="32"/>
        <v/>
      </c>
      <c r="D270" s="441" t="str">
        <f t="shared" si="27"/>
        <v/>
      </c>
      <c r="E270" s="441" t="str">
        <f t="shared" si="28"/>
        <v/>
      </c>
      <c r="F270" s="441" t="str">
        <f t="shared" si="33"/>
        <v/>
      </c>
      <c r="G270" s="441" t="str">
        <f t="shared" si="34"/>
        <v/>
      </c>
      <c r="H270" s="441" t="str">
        <f t="shared" si="29"/>
        <v/>
      </c>
      <c r="I270" s="441" t="str">
        <f t="shared" si="35"/>
        <v/>
      </c>
      <c r="J270" s="441" t="str">
        <f t="shared" si="30"/>
        <v/>
      </c>
    </row>
    <row r="271" spans="2:10" ht="15" customHeight="1" x14ac:dyDescent="0.25">
      <c r="B271" s="418" t="str">
        <f t="shared" si="31"/>
        <v/>
      </c>
      <c r="C271" s="440" t="str">
        <f t="shared" si="32"/>
        <v/>
      </c>
      <c r="D271" s="441" t="str">
        <f t="shared" si="27"/>
        <v/>
      </c>
      <c r="E271" s="441" t="str">
        <f t="shared" si="28"/>
        <v/>
      </c>
      <c r="F271" s="441" t="str">
        <f t="shared" si="33"/>
        <v/>
      </c>
      <c r="G271" s="441" t="str">
        <f t="shared" si="34"/>
        <v/>
      </c>
      <c r="H271" s="441" t="str">
        <f t="shared" si="29"/>
        <v/>
      </c>
      <c r="I271" s="441" t="str">
        <f t="shared" si="35"/>
        <v/>
      </c>
      <c r="J271" s="441" t="str">
        <f t="shared" si="30"/>
        <v/>
      </c>
    </row>
    <row r="272" spans="2:10" ht="15" customHeight="1" x14ac:dyDescent="0.25">
      <c r="B272" s="418" t="str">
        <f t="shared" si="31"/>
        <v/>
      </c>
      <c r="C272" s="440" t="str">
        <f t="shared" si="32"/>
        <v/>
      </c>
      <c r="D272" s="441" t="str">
        <f t="shared" si="27"/>
        <v/>
      </c>
      <c r="E272" s="441" t="str">
        <f t="shared" si="28"/>
        <v/>
      </c>
      <c r="F272" s="441" t="str">
        <f t="shared" si="33"/>
        <v/>
      </c>
      <c r="G272" s="441" t="str">
        <f t="shared" si="34"/>
        <v/>
      </c>
      <c r="H272" s="441" t="str">
        <f t="shared" si="29"/>
        <v/>
      </c>
      <c r="I272" s="441" t="str">
        <f t="shared" si="35"/>
        <v/>
      </c>
      <c r="J272" s="441" t="str">
        <f t="shared" si="30"/>
        <v/>
      </c>
    </row>
    <row r="273" spans="2:10" ht="15" customHeight="1" x14ac:dyDescent="0.25">
      <c r="B273" s="418" t="str">
        <f t="shared" si="31"/>
        <v/>
      </c>
      <c r="C273" s="440" t="str">
        <f t="shared" si="32"/>
        <v/>
      </c>
      <c r="D273" s="441" t="str">
        <f t="shared" si="27"/>
        <v/>
      </c>
      <c r="E273" s="441" t="str">
        <f t="shared" si="28"/>
        <v/>
      </c>
      <c r="F273" s="441" t="str">
        <f t="shared" si="33"/>
        <v/>
      </c>
      <c r="G273" s="441" t="str">
        <f t="shared" si="34"/>
        <v/>
      </c>
      <c r="H273" s="441" t="str">
        <f t="shared" si="29"/>
        <v/>
      </c>
      <c r="I273" s="441" t="str">
        <f t="shared" si="35"/>
        <v/>
      </c>
      <c r="J273" s="441" t="str">
        <f t="shared" si="30"/>
        <v/>
      </c>
    </row>
    <row r="274" spans="2:10" ht="15" customHeight="1" x14ac:dyDescent="0.25">
      <c r="B274" s="418" t="str">
        <f t="shared" si="31"/>
        <v/>
      </c>
      <c r="C274" s="440" t="str">
        <f t="shared" si="32"/>
        <v/>
      </c>
      <c r="D274" s="441" t="str">
        <f t="shared" si="27"/>
        <v/>
      </c>
      <c r="E274" s="441" t="str">
        <f t="shared" si="28"/>
        <v/>
      </c>
      <c r="F274" s="441" t="str">
        <f t="shared" si="33"/>
        <v/>
      </c>
      <c r="G274" s="441" t="str">
        <f t="shared" si="34"/>
        <v/>
      </c>
      <c r="H274" s="441" t="str">
        <f t="shared" si="29"/>
        <v/>
      </c>
      <c r="I274" s="441" t="str">
        <f t="shared" si="35"/>
        <v/>
      </c>
      <c r="J274" s="441" t="str">
        <f t="shared" si="30"/>
        <v/>
      </c>
    </row>
    <row r="275" spans="2:10" ht="15" customHeight="1" x14ac:dyDescent="0.25">
      <c r="B275" s="418" t="str">
        <f t="shared" si="31"/>
        <v/>
      </c>
      <c r="C275" s="440" t="str">
        <f t="shared" si="32"/>
        <v/>
      </c>
      <c r="D275" s="441" t="str">
        <f t="shared" si="27"/>
        <v/>
      </c>
      <c r="E275" s="441" t="str">
        <f t="shared" si="28"/>
        <v/>
      </c>
      <c r="F275" s="441" t="str">
        <f t="shared" si="33"/>
        <v/>
      </c>
      <c r="G275" s="441" t="str">
        <f t="shared" si="34"/>
        <v/>
      </c>
      <c r="H275" s="441" t="str">
        <f t="shared" si="29"/>
        <v/>
      </c>
      <c r="I275" s="441" t="str">
        <f t="shared" si="35"/>
        <v/>
      </c>
      <c r="J275" s="441" t="str">
        <f t="shared" si="30"/>
        <v/>
      </c>
    </row>
    <row r="276" spans="2:10" ht="15" customHeight="1" x14ac:dyDescent="0.25">
      <c r="B276" s="418" t="str">
        <f t="shared" si="31"/>
        <v/>
      </c>
      <c r="C276" s="440" t="str">
        <f t="shared" si="32"/>
        <v/>
      </c>
      <c r="D276" s="441" t="str">
        <f t="shared" si="27"/>
        <v/>
      </c>
      <c r="E276" s="441" t="str">
        <f t="shared" si="28"/>
        <v/>
      </c>
      <c r="F276" s="441" t="str">
        <f t="shared" si="33"/>
        <v/>
      </c>
      <c r="G276" s="441" t="str">
        <f t="shared" si="34"/>
        <v/>
      </c>
      <c r="H276" s="441" t="str">
        <f t="shared" si="29"/>
        <v/>
      </c>
      <c r="I276" s="441" t="str">
        <f t="shared" si="35"/>
        <v/>
      </c>
      <c r="J276" s="441" t="str">
        <f t="shared" si="30"/>
        <v/>
      </c>
    </row>
    <row r="277" spans="2:10" ht="15" customHeight="1" x14ac:dyDescent="0.25">
      <c r="B277" s="418" t="str">
        <f t="shared" si="31"/>
        <v/>
      </c>
      <c r="C277" s="440" t="str">
        <f t="shared" si="32"/>
        <v/>
      </c>
      <c r="D277" s="441" t="str">
        <f t="shared" si="27"/>
        <v/>
      </c>
      <c r="E277" s="441" t="str">
        <f t="shared" si="28"/>
        <v/>
      </c>
      <c r="F277" s="441" t="str">
        <f t="shared" si="33"/>
        <v/>
      </c>
      <c r="G277" s="441" t="str">
        <f t="shared" si="34"/>
        <v/>
      </c>
      <c r="H277" s="441" t="str">
        <f t="shared" si="29"/>
        <v/>
      </c>
      <c r="I277" s="441" t="str">
        <f t="shared" si="35"/>
        <v/>
      </c>
      <c r="J277" s="441" t="str">
        <f t="shared" si="30"/>
        <v/>
      </c>
    </row>
    <row r="278" spans="2:10" ht="15" customHeight="1" x14ac:dyDescent="0.25">
      <c r="B278" s="418" t="str">
        <f t="shared" si="31"/>
        <v/>
      </c>
      <c r="C278" s="440" t="str">
        <f t="shared" si="32"/>
        <v/>
      </c>
      <c r="D278" s="441" t="str">
        <f t="shared" si="27"/>
        <v/>
      </c>
      <c r="E278" s="441" t="str">
        <f t="shared" si="28"/>
        <v/>
      </c>
      <c r="F278" s="441" t="str">
        <f t="shared" si="33"/>
        <v/>
      </c>
      <c r="G278" s="441" t="str">
        <f t="shared" si="34"/>
        <v/>
      </c>
      <c r="H278" s="441" t="str">
        <f t="shared" si="29"/>
        <v/>
      </c>
      <c r="I278" s="441" t="str">
        <f t="shared" si="35"/>
        <v/>
      </c>
      <c r="J278" s="441" t="str">
        <f t="shared" si="30"/>
        <v/>
      </c>
    </row>
    <row r="279" spans="2:10" ht="15" customHeight="1" x14ac:dyDescent="0.25">
      <c r="B279" s="418" t="str">
        <f t="shared" si="31"/>
        <v/>
      </c>
      <c r="C279" s="440" t="str">
        <f t="shared" si="32"/>
        <v/>
      </c>
      <c r="D279" s="441" t="str">
        <f t="shared" si="27"/>
        <v/>
      </c>
      <c r="E279" s="441" t="str">
        <f t="shared" si="28"/>
        <v/>
      </c>
      <c r="F279" s="441" t="str">
        <f t="shared" si="33"/>
        <v/>
      </c>
      <c r="G279" s="441" t="str">
        <f t="shared" si="34"/>
        <v/>
      </c>
      <c r="H279" s="441" t="str">
        <f t="shared" si="29"/>
        <v/>
      </c>
      <c r="I279" s="441" t="str">
        <f t="shared" si="35"/>
        <v/>
      </c>
      <c r="J279" s="441" t="str">
        <f t="shared" si="30"/>
        <v/>
      </c>
    </row>
    <row r="280" spans="2:10" ht="15" customHeight="1" x14ac:dyDescent="0.25">
      <c r="B280" s="418" t="str">
        <f t="shared" si="31"/>
        <v/>
      </c>
      <c r="C280" s="440" t="str">
        <f t="shared" si="32"/>
        <v/>
      </c>
      <c r="D280" s="441" t="str">
        <f t="shared" si="27"/>
        <v/>
      </c>
      <c r="E280" s="441" t="str">
        <f t="shared" si="28"/>
        <v/>
      </c>
      <c r="F280" s="441" t="str">
        <f t="shared" si="33"/>
        <v/>
      </c>
      <c r="G280" s="441" t="str">
        <f t="shared" si="34"/>
        <v/>
      </c>
      <c r="H280" s="441" t="str">
        <f t="shared" si="29"/>
        <v/>
      </c>
      <c r="I280" s="441" t="str">
        <f t="shared" si="35"/>
        <v/>
      </c>
      <c r="J280" s="441" t="str">
        <f t="shared" si="30"/>
        <v/>
      </c>
    </row>
    <row r="281" spans="2:10" ht="15" customHeight="1" x14ac:dyDescent="0.25">
      <c r="B281" s="418" t="str">
        <f t="shared" si="31"/>
        <v/>
      </c>
      <c r="C281" s="440" t="str">
        <f t="shared" si="32"/>
        <v/>
      </c>
      <c r="D281" s="441" t="str">
        <f t="shared" si="27"/>
        <v/>
      </c>
      <c r="E281" s="441" t="str">
        <f t="shared" si="28"/>
        <v/>
      </c>
      <c r="F281" s="441" t="str">
        <f t="shared" si="33"/>
        <v/>
      </c>
      <c r="G281" s="441" t="str">
        <f t="shared" si="34"/>
        <v/>
      </c>
      <c r="H281" s="441" t="str">
        <f t="shared" si="29"/>
        <v/>
      </c>
      <c r="I281" s="441" t="str">
        <f t="shared" si="35"/>
        <v/>
      </c>
      <c r="J281" s="441" t="str">
        <f t="shared" si="30"/>
        <v/>
      </c>
    </row>
    <row r="282" spans="2:10" ht="15" customHeight="1" x14ac:dyDescent="0.25">
      <c r="B282" s="418" t="str">
        <f t="shared" si="31"/>
        <v/>
      </c>
      <c r="C282" s="440" t="str">
        <f t="shared" si="32"/>
        <v/>
      </c>
      <c r="D282" s="441" t="str">
        <f t="shared" si="27"/>
        <v/>
      </c>
      <c r="E282" s="441" t="str">
        <f t="shared" si="28"/>
        <v/>
      </c>
      <c r="F282" s="441" t="str">
        <f t="shared" si="33"/>
        <v/>
      </c>
      <c r="G282" s="441" t="str">
        <f t="shared" si="34"/>
        <v/>
      </c>
      <c r="H282" s="441" t="str">
        <f t="shared" si="29"/>
        <v/>
      </c>
      <c r="I282" s="441" t="str">
        <f t="shared" si="35"/>
        <v/>
      </c>
      <c r="J282" s="441" t="str">
        <f t="shared" si="30"/>
        <v/>
      </c>
    </row>
    <row r="283" spans="2:10" ht="15" customHeight="1" x14ac:dyDescent="0.25">
      <c r="B283" s="418" t="str">
        <f t="shared" si="31"/>
        <v/>
      </c>
      <c r="C283" s="440" t="str">
        <f t="shared" si="32"/>
        <v/>
      </c>
      <c r="D283" s="441" t="str">
        <f t="shared" si="27"/>
        <v/>
      </c>
      <c r="E283" s="441" t="str">
        <f t="shared" si="28"/>
        <v/>
      </c>
      <c r="F283" s="441" t="str">
        <f t="shared" si="33"/>
        <v/>
      </c>
      <c r="G283" s="441" t="str">
        <f t="shared" si="34"/>
        <v/>
      </c>
      <c r="H283" s="441" t="str">
        <f t="shared" si="29"/>
        <v/>
      </c>
      <c r="I283" s="441" t="str">
        <f t="shared" si="35"/>
        <v/>
      </c>
      <c r="J283" s="441" t="str">
        <f t="shared" si="30"/>
        <v/>
      </c>
    </row>
    <row r="284" spans="2:10" ht="15" customHeight="1" x14ac:dyDescent="0.25">
      <c r="B284" s="418" t="str">
        <f t="shared" si="31"/>
        <v/>
      </c>
      <c r="C284" s="440" t="str">
        <f t="shared" si="32"/>
        <v/>
      </c>
      <c r="D284" s="441" t="str">
        <f t="shared" ref="D284:D347" si="36">IF(B284&lt;&gt;"",$B$16,"")</f>
        <v/>
      </c>
      <c r="E284" s="441" t="str">
        <f t="shared" ref="E284:E347" si="37">IF(B284&lt;&gt;"",$B$17,"")</f>
        <v/>
      </c>
      <c r="F284" s="441" t="str">
        <f t="shared" si="33"/>
        <v/>
      </c>
      <c r="G284" s="441" t="str">
        <f t="shared" si="34"/>
        <v/>
      </c>
      <c r="H284" s="441" t="str">
        <f t="shared" ref="H284:H347" si="38">IF(E284&lt;&gt;"",D284-F284,"")</f>
        <v/>
      </c>
      <c r="I284" s="441" t="str">
        <f t="shared" si="35"/>
        <v/>
      </c>
      <c r="J284" s="441" t="str">
        <f t="shared" ref="J284:J347" si="39">IF(F284&lt;&gt;"",$B$6-I284,"")</f>
        <v/>
      </c>
    </row>
    <row r="285" spans="2:10" ht="15" customHeight="1" x14ac:dyDescent="0.25">
      <c r="B285" s="418" t="str">
        <f t="shared" ref="B285:B348" si="40">IF($B$14="OK",IF(B284&lt;$B$8,B284+1,""),"")</f>
        <v/>
      </c>
      <c r="C285" s="440" t="str">
        <f t="shared" ref="C285:C348" si="41">IF(B285&lt;&gt;"",DATE(YEAR(C284),MONTH(C284)+1,DAY(C284)),"")</f>
        <v/>
      </c>
      <c r="D285" s="441" t="str">
        <f t="shared" si="36"/>
        <v/>
      </c>
      <c r="E285" s="441" t="str">
        <f t="shared" si="37"/>
        <v/>
      </c>
      <c r="F285" s="441" t="str">
        <f t="shared" ref="F285:F348" si="42">IF(B285&lt;&gt;"",J284*$B$10/100/12,"")</f>
        <v/>
      </c>
      <c r="G285" s="441" t="str">
        <f t="shared" ref="G285:G348" si="43">IF(D285&lt;&gt;"",G284+F285,"")</f>
        <v/>
      </c>
      <c r="H285" s="441" t="str">
        <f t="shared" si="38"/>
        <v/>
      </c>
      <c r="I285" s="441" t="str">
        <f t="shared" ref="I285:I348" si="44">IF(E285&lt;&gt;"",D285-F285+I284,"")</f>
        <v/>
      </c>
      <c r="J285" s="441" t="str">
        <f t="shared" si="39"/>
        <v/>
      </c>
    </row>
    <row r="286" spans="2:10" ht="15" customHeight="1" x14ac:dyDescent="0.25">
      <c r="B286" s="418" t="str">
        <f t="shared" si="40"/>
        <v/>
      </c>
      <c r="C286" s="440" t="str">
        <f t="shared" si="41"/>
        <v/>
      </c>
      <c r="D286" s="441" t="str">
        <f t="shared" si="36"/>
        <v/>
      </c>
      <c r="E286" s="441" t="str">
        <f t="shared" si="37"/>
        <v/>
      </c>
      <c r="F286" s="441" t="str">
        <f t="shared" si="42"/>
        <v/>
      </c>
      <c r="G286" s="441" t="str">
        <f t="shared" si="43"/>
        <v/>
      </c>
      <c r="H286" s="441" t="str">
        <f t="shared" si="38"/>
        <v/>
      </c>
      <c r="I286" s="441" t="str">
        <f t="shared" si="44"/>
        <v/>
      </c>
      <c r="J286" s="441" t="str">
        <f t="shared" si="39"/>
        <v/>
      </c>
    </row>
    <row r="287" spans="2:10" ht="15" customHeight="1" x14ac:dyDescent="0.25">
      <c r="B287" s="418" t="str">
        <f t="shared" si="40"/>
        <v/>
      </c>
      <c r="C287" s="440" t="str">
        <f t="shared" si="41"/>
        <v/>
      </c>
      <c r="D287" s="441" t="str">
        <f t="shared" si="36"/>
        <v/>
      </c>
      <c r="E287" s="441" t="str">
        <f t="shared" si="37"/>
        <v/>
      </c>
      <c r="F287" s="441" t="str">
        <f t="shared" si="42"/>
        <v/>
      </c>
      <c r="G287" s="441" t="str">
        <f t="shared" si="43"/>
        <v/>
      </c>
      <c r="H287" s="441" t="str">
        <f t="shared" si="38"/>
        <v/>
      </c>
      <c r="I287" s="441" t="str">
        <f t="shared" si="44"/>
        <v/>
      </c>
      <c r="J287" s="441" t="str">
        <f t="shared" si="39"/>
        <v/>
      </c>
    </row>
    <row r="288" spans="2:10" ht="15" customHeight="1" x14ac:dyDescent="0.25">
      <c r="B288" s="418" t="str">
        <f t="shared" si="40"/>
        <v/>
      </c>
      <c r="C288" s="440" t="str">
        <f t="shared" si="41"/>
        <v/>
      </c>
      <c r="D288" s="441" t="str">
        <f t="shared" si="36"/>
        <v/>
      </c>
      <c r="E288" s="441" t="str">
        <f t="shared" si="37"/>
        <v/>
      </c>
      <c r="F288" s="441" t="str">
        <f t="shared" si="42"/>
        <v/>
      </c>
      <c r="G288" s="441" t="str">
        <f t="shared" si="43"/>
        <v/>
      </c>
      <c r="H288" s="441" t="str">
        <f t="shared" si="38"/>
        <v/>
      </c>
      <c r="I288" s="441" t="str">
        <f t="shared" si="44"/>
        <v/>
      </c>
      <c r="J288" s="441" t="str">
        <f t="shared" si="39"/>
        <v/>
      </c>
    </row>
    <row r="289" spans="2:10" ht="15" customHeight="1" x14ac:dyDescent="0.25">
      <c r="B289" s="418" t="str">
        <f t="shared" si="40"/>
        <v/>
      </c>
      <c r="C289" s="440" t="str">
        <f t="shared" si="41"/>
        <v/>
      </c>
      <c r="D289" s="441" t="str">
        <f t="shared" si="36"/>
        <v/>
      </c>
      <c r="E289" s="441" t="str">
        <f t="shared" si="37"/>
        <v/>
      </c>
      <c r="F289" s="441" t="str">
        <f t="shared" si="42"/>
        <v/>
      </c>
      <c r="G289" s="441" t="str">
        <f t="shared" si="43"/>
        <v/>
      </c>
      <c r="H289" s="441" t="str">
        <f t="shared" si="38"/>
        <v/>
      </c>
      <c r="I289" s="441" t="str">
        <f t="shared" si="44"/>
        <v/>
      </c>
      <c r="J289" s="441" t="str">
        <f t="shared" si="39"/>
        <v/>
      </c>
    </row>
    <row r="290" spans="2:10" ht="15" customHeight="1" x14ac:dyDescent="0.25">
      <c r="B290" s="418" t="str">
        <f t="shared" si="40"/>
        <v/>
      </c>
      <c r="C290" s="440" t="str">
        <f t="shared" si="41"/>
        <v/>
      </c>
      <c r="D290" s="441" t="str">
        <f t="shared" si="36"/>
        <v/>
      </c>
      <c r="E290" s="441" t="str">
        <f t="shared" si="37"/>
        <v/>
      </c>
      <c r="F290" s="441" t="str">
        <f t="shared" si="42"/>
        <v/>
      </c>
      <c r="G290" s="441" t="str">
        <f t="shared" si="43"/>
        <v/>
      </c>
      <c r="H290" s="441" t="str">
        <f t="shared" si="38"/>
        <v/>
      </c>
      <c r="I290" s="441" t="str">
        <f t="shared" si="44"/>
        <v/>
      </c>
      <c r="J290" s="441" t="str">
        <f t="shared" si="39"/>
        <v/>
      </c>
    </row>
    <row r="291" spans="2:10" ht="15" customHeight="1" x14ac:dyDescent="0.25">
      <c r="B291" s="418" t="str">
        <f t="shared" si="40"/>
        <v/>
      </c>
      <c r="C291" s="440" t="str">
        <f t="shared" si="41"/>
        <v/>
      </c>
      <c r="D291" s="441" t="str">
        <f t="shared" si="36"/>
        <v/>
      </c>
      <c r="E291" s="441" t="str">
        <f t="shared" si="37"/>
        <v/>
      </c>
      <c r="F291" s="441" t="str">
        <f t="shared" si="42"/>
        <v/>
      </c>
      <c r="G291" s="441" t="str">
        <f t="shared" si="43"/>
        <v/>
      </c>
      <c r="H291" s="441" t="str">
        <f t="shared" si="38"/>
        <v/>
      </c>
      <c r="I291" s="441" t="str">
        <f t="shared" si="44"/>
        <v/>
      </c>
      <c r="J291" s="441" t="str">
        <f t="shared" si="39"/>
        <v/>
      </c>
    </row>
    <row r="292" spans="2:10" ht="15" customHeight="1" x14ac:dyDescent="0.25">
      <c r="B292" s="418" t="str">
        <f t="shared" si="40"/>
        <v/>
      </c>
      <c r="C292" s="440" t="str">
        <f t="shared" si="41"/>
        <v/>
      </c>
      <c r="D292" s="441" t="str">
        <f t="shared" si="36"/>
        <v/>
      </c>
      <c r="E292" s="441" t="str">
        <f t="shared" si="37"/>
        <v/>
      </c>
      <c r="F292" s="441" t="str">
        <f t="shared" si="42"/>
        <v/>
      </c>
      <c r="G292" s="441" t="str">
        <f t="shared" si="43"/>
        <v/>
      </c>
      <c r="H292" s="441" t="str">
        <f t="shared" si="38"/>
        <v/>
      </c>
      <c r="I292" s="441" t="str">
        <f t="shared" si="44"/>
        <v/>
      </c>
      <c r="J292" s="441" t="str">
        <f t="shared" si="39"/>
        <v/>
      </c>
    </row>
    <row r="293" spans="2:10" ht="15" customHeight="1" x14ac:dyDescent="0.25">
      <c r="B293" s="418" t="str">
        <f t="shared" si="40"/>
        <v/>
      </c>
      <c r="C293" s="440" t="str">
        <f t="shared" si="41"/>
        <v/>
      </c>
      <c r="D293" s="441" t="str">
        <f t="shared" si="36"/>
        <v/>
      </c>
      <c r="E293" s="441" t="str">
        <f t="shared" si="37"/>
        <v/>
      </c>
      <c r="F293" s="441" t="str">
        <f t="shared" si="42"/>
        <v/>
      </c>
      <c r="G293" s="441" t="str">
        <f t="shared" si="43"/>
        <v/>
      </c>
      <c r="H293" s="441" t="str">
        <f t="shared" si="38"/>
        <v/>
      </c>
      <c r="I293" s="441" t="str">
        <f t="shared" si="44"/>
        <v/>
      </c>
      <c r="J293" s="441" t="str">
        <f t="shared" si="39"/>
        <v/>
      </c>
    </row>
    <row r="294" spans="2:10" ht="15" customHeight="1" x14ac:dyDescent="0.25">
      <c r="B294" s="418" t="str">
        <f t="shared" si="40"/>
        <v/>
      </c>
      <c r="C294" s="440" t="str">
        <f t="shared" si="41"/>
        <v/>
      </c>
      <c r="D294" s="441" t="str">
        <f t="shared" si="36"/>
        <v/>
      </c>
      <c r="E294" s="441" t="str">
        <f t="shared" si="37"/>
        <v/>
      </c>
      <c r="F294" s="441" t="str">
        <f t="shared" si="42"/>
        <v/>
      </c>
      <c r="G294" s="441" t="str">
        <f t="shared" si="43"/>
        <v/>
      </c>
      <c r="H294" s="441" t="str">
        <f t="shared" si="38"/>
        <v/>
      </c>
      <c r="I294" s="441" t="str">
        <f t="shared" si="44"/>
        <v/>
      </c>
      <c r="J294" s="441" t="str">
        <f t="shared" si="39"/>
        <v/>
      </c>
    </row>
    <row r="295" spans="2:10" ht="15" customHeight="1" x14ac:dyDescent="0.25">
      <c r="B295" s="418" t="str">
        <f t="shared" si="40"/>
        <v/>
      </c>
      <c r="C295" s="440" t="str">
        <f t="shared" si="41"/>
        <v/>
      </c>
      <c r="D295" s="441" t="str">
        <f t="shared" si="36"/>
        <v/>
      </c>
      <c r="E295" s="441" t="str">
        <f t="shared" si="37"/>
        <v/>
      </c>
      <c r="F295" s="441" t="str">
        <f t="shared" si="42"/>
        <v/>
      </c>
      <c r="G295" s="441" t="str">
        <f t="shared" si="43"/>
        <v/>
      </c>
      <c r="H295" s="441" t="str">
        <f t="shared" si="38"/>
        <v/>
      </c>
      <c r="I295" s="441" t="str">
        <f t="shared" si="44"/>
        <v/>
      </c>
      <c r="J295" s="441" t="str">
        <f t="shared" si="39"/>
        <v/>
      </c>
    </row>
    <row r="296" spans="2:10" ht="15" customHeight="1" x14ac:dyDescent="0.25">
      <c r="B296" s="418" t="str">
        <f t="shared" si="40"/>
        <v/>
      </c>
      <c r="C296" s="440" t="str">
        <f t="shared" si="41"/>
        <v/>
      </c>
      <c r="D296" s="441" t="str">
        <f t="shared" si="36"/>
        <v/>
      </c>
      <c r="E296" s="441" t="str">
        <f t="shared" si="37"/>
        <v/>
      </c>
      <c r="F296" s="441" t="str">
        <f t="shared" si="42"/>
        <v/>
      </c>
      <c r="G296" s="441" t="str">
        <f t="shared" si="43"/>
        <v/>
      </c>
      <c r="H296" s="441" t="str">
        <f t="shared" si="38"/>
        <v/>
      </c>
      <c r="I296" s="441" t="str">
        <f t="shared" si="44"/>
        <v/>
      </c>
      <c r="J296" s="441" t="str">
        <f t="shared" si="39"/>
        <v/>
      </c>
    </row>
    <row r="297" spans="2:10" ht="15" customHeight="1" x14ac:dyDescent="0.25">
      <c r="B297" s="418" t="str">
        <f t="shared" si="40"/>
        <v/>
      </c>
      <c r="C297" s="440" t="str">
        <f t="shared" si="41"/>
        <v/>
      </c>
      <c r="D297" s="441" t="str">
        <f t="shared" si="36"/>
        <v/>
      </c>
      <c r="E297" s="441" t="str">
        <f t="shared" si="37"/>
        <v/>
      </c>
      <c r="F297" s="441" t="str">
        <f t="shared" si="42"/>
        <v/>
      </c>
      <c r="G297" s="441" t="str">
        <f t="shared" si="43"/>
        <v/>
      </c>
      <c r="H297" s="441" t="str">
        <f t="shared" si="38"/>
        <v/>
      </c>
      <c r="I297" s="441" t="str">
        <f t="shared" si="44"/>
        <v/>
      </c>
      <c r="J297" s="441" t="str">
        <f t="shared" si="39"/>
        <v/>
      </c>
    </row>
    <row r="298" spans="2:10" ht="15" customHeight="1" x14ac:dyDescent="0.25">
      <c r="B298" s="418" t="str">
        <f t="shared" si="40"/>
        <v/>
      </c>
      <c r="C298" s="440" t="str">
        <f t="shared" si="41"/>
        <v/>
      </c>
      <c r="D298" s="441" t="str">
        <f t="shared" si="36"/>
        <v/>
      </c>
      <c r="E298" s="441" t="str">
        <f t="shared" si="37"/>
        <v/>
      </c>
      <c r="F298" s="441" t="str">
        <f t="shared" si="42"/>
        <v/>
      </c>
      <c r="G298" s="441" t="str">
        <f t="shared" si="43"/>
        <v/>
      </c>
      <c r="H298" s="441" t="str">
        <f t="shared" si="38"/>
        <v/>
      </c>
      <c r="I298" s="441" t="str">
        <f t="shared" si="44"/>
        <v/>
      </c>
      <c r="J298" s="441" t="str">
        <f t="shared" si="39"/>
        <v/>
      </c>
    </row>
    <row r="299" spans="2:10" ht="15" customHeight="1" x14ac:dyDescent="0.25">
      <c r="B299" s="418" t="str">
        <f t="shared" si="40"/>
        <v/>
      </c>
      <c r="C299" s="440" t="str">
        <f t="shared" si="41"/>
        <v/>
      </c>
      <c r="D299" s="441" t="str">
        <f t="shared" si="36"/>
        <v/>
      </c>
      <c r="E299" s="441" t="str">
        <f t="shared" si="37"/>
        <v/>
      </c>
      <c r="F299" s="441" t="str">
        <f t="shared" si="42"/>
        <v/>
      </c>
      <c r="G299" s="441" t="str">
        <f t="shared" si="43"/>
        <v/>
      </c>
      <c r="H299" s="441" t="str">
        <f t="shared" si="38"/>
        <v/>
      </c>
      <c r="I299" s="441" t="str">
        <f t="shared" si="44"/>
        <v/>
      </c>
      <c r="J299" s="441" t="str">
        <f t="shared" si="39"/>
        <v/>
      </c>
    </row>
    <row r="300" spans="2:10" ht="15" customHeight="1" x14ac:dyDescent="0.25">
      <c r="B300" s="418" t="str">
        <f t="shared" si="40"/>
        <v/>
      </c>
      <c r="C300" s="440" t="str">
        <f t="shared" si="41"/>
        <v/>
      </c>
      <c r="D300" s="441" t="str">
        <f t="shared" si="36"/>
        <v/>
      </c>
      <c r="E300" s="441" t="str">
        <f t="shared" si="37"/>
        <v/>
      </c>
      <c r="F300" s="441" t="str">
        <f t="shared" si="42"/>
        <v/>
      </c>
      <c r="G300" s="441" t="str">
        <f t="shared" si="43"/>
        <v/>
      </c>
      <c r="H300" s="441" t="str">
        <f t="shared" si="38"/>
        <v/>
      </c>
      <c r="I300" s="441" t="str">
        <f t="shared" si="44"/>
        <v/>
      </c>
      <c r="J300" s="441" t="str">
        <f t="shared" si="39"/>
        <v/>
      </c>
    </row>
    <row r="301" spans="2:10" ht="15" customHeight="1" x14ac:dyDescent="0.25">
      <c r="B301" s="418" t="str">
        <f t="shared" si="40"/>
        <v/>
      </c>
      <c r="C301" s="440" t="str">
        <f t="shared" si="41"/>
        <v/>
      </c>
      <c r="D301" s="441" t="str">
        <f t="shared" si="36"/>
        <v/>
      </c>
      <c r="E301" s="441" t="str">
        <f t="shared" si="37"/>
        <v/>
      </c>
      <c r="F301" s="441" t="str">
        <f t="shared" si="42"/>
        <v/>
      </c>
      <c r="G301" s="441" t="str">
        <f t="shared" si="43"/>
        <v/>
      </c>
      <c r="H301" s="441" t="str">
        <f t="shared" si="38"/>
        <v/>
      </c>
      <c r="I301" s="441" t="str">
        <f t="shared" si="44"/>
        <v/>
      </c>
      <c r="J301" s="441" t="str">
        <f t="shared" si="39"/>
        <v/>
      </c>
    </row>
    <row r="302" spans="2:10" ht="15" customHeight="1" x14ac:dyDescent="0.25">
      <c r="B302" s="418" t="str">
        <f t="shared" si="40"/>
        <v/>
      </c>
      <c r="C302" s="440" t="str">
        <f t="shared" si="41"/>
        <v/>
      </c>
      <c r="D302" s="441" t="str">
        <f t="shared" si="36"/>
        <v/>
      </c>
      <c r="E302" s="441" t="str">
        <f t="shared" si="37"/>
        <v/>
      </c>
      <c r="F302" s="441" t="str">
        <f t="shared" si="42"/>
        <v/>
      </c>
      <c r="G302" s="441" t="str">
        <f t="shared" si="43"/>
        <v/>
      </c>
      <c r="H302" s="441" t="str">
        <f t="shared" si="38"/>
        <v/>
      </c>
      <c r="I302" s="441" t="str">
        <f t="shared" si="44"/>
        <v/>
      </c>
      <c r="J302" s="441" t="str">
        <f t="shared" si="39"/>
        <v/>
      </c>
    </row>
    <row r="303" spans="2:10" ht="15" customHeight="1" x14ac:dyDescent="0.25">
      <c r="B303" s="418" t="str">
        <f t="shared" si="40"/>
        <v/>
      </c>
      <c r="C303" s="440" t="str">
        <f t="shared" si="41"/>
        <v/>
      </c>
      <c r="D303" s="441" t="str">
        <f t="shared" si="36"/>
        <v/>
      </c>
      <c r="E303" s="441" t="str">
        <f t="shared" si="37"/>
        <v/>
      </c>
      <c r="F303" s="441" t="str">
        <f t="shared" si="42"/>
        <v/>
      </c>
      <c r="G303" s="441" t="str">
        <f t="shared" si="43"/>
        <v/>
      </c>
      <c r="H303" s="441" t="str">
        <f t="shared" si="38"/>
        <v/>
      </c>
      <c r="I303" s="441" t="str">
        <f t="shared" si="44"/>
        <v/>
      </c>
      <c r="J303" s="441" t="str">
        <f t="shared" si="39"/>
        <v/>
      </c>
    </row>
    <row r="304" spans="2:10" ht="15" customHeight="1" x14ac:dyDescent="0.25">
      <c r="B304" s="418" t="str">
        <f t="shared" si="40"/>
        <v/>
      </c>
      <c r="C304" s="440" t="str">
        <f t="shared" si="41"/>
        <v/>
      </c>
      <c r="D304" s="441" t="str">
        <f t="shared" si="36"/>
        <v/>
      </c>
      <c r="E304" s="441" t="str">
        <f t="shared" si="37"/>
        <v/>
      </c>
      <c r="F304" s="441" t="str">
        <f t="shared" si="42"/>
        <v/>
      </c>
      <c r="G304" s="441" t="str">
        <f t="shared" si="43"/>
        <v/>
      </c>
      <c r="H304" s="441" t="str">
        <f t="shared" si="38"/>
        <v/>
      </c>
      <c r="I304" s="441" t="str">
        <f t="shared" si="44"/>
        <v/>
      </c>
      <c r="J304" s="441" t="str">
        <f t="shared" si="39"/>
        <v/>
      </c>
    </row>
    <row r="305" spans="2:10" ht="15" customHeight="1" x14ac:dyDescent="0.25">
      <c r="B305" s="418" t="str">
        <f t="shared" si="40"/>
        <v/>
      </c>
      <c r="C305" s="440" t="str">
        <f t="shared" si="41"/>
        <v/>
      </c>
      <c r="D305" s="441" t="str">
        <f t="shared" si="36"/>
        <v/>
      </c>
      <c r="E305" s="441" t="str">
        <f t="shared" si="37"/>
        <v/>
      </c>
      <c r="F305" s="441" t="str">
        <f t="shared" si="42"/>
        <v/>
      </c>
      <c r="G305" s="441" t="str">
        <f t="shared" si="43"/>
        <v/>
      </c>
      <c r="H305" s="441" t="str">
        <f t="shared" si="38"/>
        <v/>
      </c>
      <c r="I305" s="441" t="str">
        <f t="shared" si="44"/>
        <v/>
      </c>
      <c r="J305" s="441" t="str">
        <f t="shared" si="39"/>
        <v/>
      </c>
    </row>
    <row r="306" spans="2:10" ht="15" customHeight="1" x14ac:dyDescent="0.25">
      <c r="B306" s="418" t="str">
        <f t="shared" si="40"/>
        <v/>
      </c>
      <c r="C306" s="440" t="str">
        <f t="shared" si="41"/>
        <v/>
      </c>
      <c r="D306" s="441" t="str">
        <f t="shared" si="36"/>
        <v/>
      </c>
      <c r="E306" s="441" t="str">
        <f t="shared" si="37"/>
        <v/>
      </c>
      <c r="F306" s="441" t="str">
        <f t="shared" si="42"/>
        <v/>
      </c>
      <c r="G306" s="441" t="str">
        <f t="shared" si="43"/>
        <v/>
      </c>
      <c r="H306" s="441" t="str">
        <f t="shared" si="38"/>
        <v/>
      </c>
      <c r="I306" s="441" t="str">
        <f t="shared" si="44"/>
        <v/>
      </c>
      <c r="J306" s="441" t="str">
        <f t="shared" si="39"/>
        <v/>
      </c>
    </row>
    <row r="307" spans="2:10" ht="15" customHeight="1" x14ac:dyDescent="0.25">
      <c r="B307" s="418" t="str">
        <f t="shared" si="40"/>
        <v/>
      </c>
      <c r="C307" s="440" t="str">
        <f t="shared" si="41"/>
        <v/>
      </c>
      <c r="D307" s="441" t="str">
        <f t="shared" si="36"/>
        <v/>
      </c>
      <c r="E307" s="441" t="str">
        <f t="shared" si="37"/>
        <v/>
      </c>
      <c r="F307" s="441" t="str">
        <f t="shared" si="42"/>
        <v/>
      </c>
      <c r="G307" s="441" t="str">
        <f t="shared" si="43"/>
        <v/>
      </c>
      <c r="H307" s="441" t="str">
        <f t="shared" si="38"/>
        <v/>
      </c>
      <c r="I307" s="441" t="str">
        <f t="shared" si="44"/>
        <v/>
      </c>
      <c r="J307" s="441" t="str">
        <f t="shared" si="39"/>
        <v/>
      </c>
    </row>
    <row r="308" spans="2:10" ht="15" customHeight="1" x14ac:dyDescent="0.25">
      <c r="B308" s="418" t="str">
        <f t="shared" si="40"/>
        <v/>
      </c>
      <c r="C308" s="440" t="str">
        <f t="shared" si="41"/>
        <v/>
      </c>
      <c r="D308" s="441" t="str">
        <f t="shared" si="36"/>
        <v/>
      </c>
      <c r="E308" s="441" t="str">
        <f t="shared" si="37"/>
        <v/>
      </c>
      <c r="F308" s="441" t="str">
        <f t="shared" si="42"/>
        <v/>
      </c>
      <c r="G308" s="441" t="str">
        <f t="shared" si="43"/>
        <v/>
      </c>
      <c r="H308" s="441" t="str">
        <f t="shared" si="38"/>
        <v/>
      </c>
      <c r="I308" s="441" t="str">
        <f t="shared" si="44"/>
        <v/>
      </c>
      <c r="J308" s="441" t="str">
        <f t="shared" si="39"/>
        <v/>
      </c>
    </row>
    <row r="309" spans="2:10" ht="15" customHeight="1" x14ac:dyDescent="0.25">
      <c r="B309" s="418" t="str">
        <f t="shared" si="40"/>
        <v/>
      </c>
      <c r="C309" s="440" t="str">
        <f t="shared" si="41"/>
        <v/>
      </c>
      <c r="D309" s="441" t="str">
        <f t="shared" si="36"/>
        <v/>
      </c>
      <c r="E309" s="441" t="str">
        <f t="shared" si="37"/>
        <v/>
      </c>
      <c r="F309" s="441" t="str">
        <f t="shared" si="42"/>
        <v/>
      </c>
      <c r="G309" s="441" t="str">
        <f t="shared" si="43"/>
        <v/>
      </c>
      <c r="H309" s="441" t="str">
        <f t="shared" si="38"/>
        <v/>
      </c>
      <c r="I309" s="441" t="str">
        <f t="shared" si="44"/>
        <v/>
      </c>
      <c r="J309" s="441" t="str">
        <f t="shared" si="39"/>
        <v/>
      </c>
    </row>
    <row r="310" spans="2:10" ht="15" customHeight="1" x14ac:dyDescent="0.25">
      <c r="B310" s="418" t="str">
        <f t="shared" si="40"/>
        <v/>
      </c>
      <c r="C310" s="440" t="str">
        <f t="shared" si="41"/>
        <v/>
      </c>
      <c r="D310" s="441" t="str">
        <f t="shared" si="36"/>
        <v/>
      </c>
      <c r="E310" s="441" t="str">
        <f t="shared" si="37"/>
        <v/>
      </c>
      <c r="F310" s="441" t="str">
        <f t="shared" si="42"/>
        <v/>
      </c>
      <c r="G310" s="441" t="str">
        <f t="shared" si="43"/>
        <v/>
      </c>
      <c r="H310" s="441" t="str">
        <f t="shared" si="38"/>
        <v/>
      </c>
      <c r="I310" s="441" t="str">
        <f t="shared" si="44"/>
        <v/>
      </c>
      <c r="J310" s="441" t="str">
        <f t="shared" si="39"/>
        <v/>
      </c>
    </row>
    <row r="311" spans="2:10" ht="15" customHeight="1" x14ac:dyDescent="0.25">
      <c r="B311" s="418" t="str">
        <f t="shared" si="40"/>
        <v/>
      </c>
      <c r="C311" s="440" t="str">
        <f t="shared" si="41"/>
        <v/>
      </c>
      <c r="D311" s="441" t="str">
        <f t="shared" si="36"/>
        <v/>
      </c>
      <c r="E311" s="441" t="str">
        <f t="shared" si="37"/>
        <v/>
      </c>
      <c r="F311" s="441" t="str">
        <f t="shared" si="42"/>
        <v/>
      </c>
      <c r="G311" s="441" t="str">
        <f t="shared" si="43"/>
        <v/>
      </c>
      <c r="H311" s="441" t="str">
        <f t="shared" si="38"/>
        <v/>
      </c>
      <c r="I311" s="441" t="str">
        <f t="shared" si="44"/>
        <v/>
      </c>
      <c r="J311" s="441" t="str">
        <f t="shared" si="39"/>
        <v/>
      </c>
    </row>
    <row r="312" spans="2:10" ht="15" customHeight="1" x14ac:dyDescent="0.25">
      <c r="B312" s="418" t="str">
        <f t="shared" si="40"/>
        <v/>
      </c>
      <c r="C312" s="440" t="str">
        <f t="shared" si="41"/>
        <v/>
      </c>
      <c r="D312" s="441" t="str">
        <f t="shared" si="36"/>
        <v/>
      </c>
      <c r="E312" s="441" t="str">
        <f t="shared" si="37"/>
        <v/>
      </c>
      <c r="F312" s="441" t="str">
        <f t="shared" si="42"/>
        <v/>
      </c>
      <c r="G312" s="441" t="str">
        <f t="shared" si="43"/>
        <v/>
      </c>
      <c r="H312" s="441" t="str">
        <f t="shared" si="38"/>
        <v/>
      </c>
      <c r="I312" s="441" t="str">
        <f t="shared" si="44"/>
        <v/>
      </c>
      <c r="J312" s="441" t="str">
        <f t="shared" si="39"/>
        <v/>
      </c>
    </row>
    <row r="313" spans="2:10" ht="15" customHeight="1" x14ac:dyDescent="0.25">
      <c r="B313" s="418" t="str">
        <f t="shared" si="40"/>
        <v/>
      </c>
      <c r="C313" s="440" t="str">
        <f t="shared" si="41"/>
        <v/>
      </c>
      <c r="D313" s="441" t="str">
        <f t="shared" si="36"/>
        <v/>
      </c>
      <c r="E313" s="441" t="str">
        <f t="shared" si="37"/>
        <v/>
      </c>
      <c r="F313" s="441" t="str">
        <f t="shared" si="42"/>
        <v/>
      </c>
      <c r="G313" s="441" t="str">
        <f t="shared" si="43"/>
        <v/>
      </c>
      <c r="H313" s="441" t="str">
        <f t="shared" si="38"/>
        <v/>
      </c>
      <c r="I313" s="441" t="str">
        <f t="shared" si="44"/>
        <v/>
      </c>
      <c r="J313" s="441" t="str">
        <f t="shared" si="39"/>
        <v/>
      </c>
    </row>
    <row r="314" spans="2:10" ht="15" customHeight="1" x14ac:dyDescent="0.25">
      <c r="B314" s="418" t="str">
        <f t="shared" si="40"/>
        <v/>
      </c>
      <c r="C314" s="440" t="str">
        <f t="shared" si="41"/>
        <v/>
      </c>
      <c r="D314" s="441" t="str">
        <f t="shared" si="36"/>
        <v/>
      </c>
      <c r="E314" s="441" t="str">
        <f t="shared" si="37"/>
        <v/>
      </c>
      <c r="F314" s="441" t="str">
        <f t="shared" si="42"/>
        <v/>
      </c>
      <c r="G314" s="441" t="str">
        <f t="shared" si="43"/>
        <v/>
      </c>
      <c r="H314" s="441" t="str">
        <f t="shared" si="38"/>
        <v/>
      </c>
      <c r="I314" s="441" t="str">
        <f t="shared" si="44"/>
        <v/>
      </c>
      <c r="J314" s="441" t="str">
        <f t="shared" si="39"/>
        <v/>
      </c>
    </row>
    <row r="315" spans="2:10" ht="15" customHeight="1" x14ac:dyDescent="0.25">
      <c r="B315" s="418" t="str">
        <f t="shared" si="40"/>
        <v/>
      </c>
      <c r="C315" s="440" t="str">
        <f t="shared" si="41"/>
        <v/>
      </c>
      <c r="D315" s="441" t="str">
        <f t="shared" si="36"/>
        <v/>
      </c>
      <c r="E315" s="441" t="str">
        <f t="shared" si="37"/>
        <v/>
      </c>
      <c r="F315" s="441" t="str">
        <f t="shared" si="42"/>
        <v/>
      </c>
      <c r="G315" s="441" t="str">
        <f t="shared" si="43"/>
        <v/>
      </c>
      <c r="H315" s="441" t="str">
        <f t="shared" si="38"/>
        <v/>
      </c>
      <c r="I315" s="441" t="str">
        <f t="shared" si="44"/>
        <v/>
      </c>
      <c r="J315" s="441" t="str">
        <f t="shared" si="39"/>
        <v/>
      </c>
    </row>
    <row r="316" spans="2:10" ht="15" customHeight="1" x14ac:dyDescent="0.25">
      <c r="B316" s="418" t="str">
        <f t="shared" si="40"/>
        <v/>
      </c>
      <c r="C316" s="440" t="str">
        <f t="shared" si="41"/>
        <v/>
      </c>
      <c r="D316" s="441" t="str">
        <f t="shared" si="36"/>
        <v/>
      </c>
      <c r="E316" s="441" t="str">
        <f t="shared" si="37"/>
        <v/>
      </c>
      <c r="F316" s="441" t="str">
        <f t="shared" si="42"/>
        <v/>
      </c>
      <c r="G316" s="441" t="str">
        <f t="shared" si="43"/>
        <v/>
      </c>
      <c r="H316" s="441" t="str">
        <f t="shared" si="38"/>
        <v/>
      </c>
      <c r="I316" s="441" t="str">
        <f t="shared" si="44"/>
        <v/>
      </c>
      <c r="J316" s="441" t="str">
        <f t="shared" si="39"/>
        <v/>
      </c>
    </row>
    <row r="317" spans="2:10" ht="15" customHeight="1" x14ac:dyDescent="0.25">
      <c r="B317" s="418" t="str">
        <f t="shared" si="40"/>
        <v/>
      </c>
      <c r="C317" s="440" t="str">
        <f t="shared" si="41"/>
        <v/>
      </c>
      <c r="D317" s="441" t="str">
        <f t="shared" si="36"/>
        <v/>
      </c>
      <c r="E317" s="441" t="str">
        <f t="shared" si="37"/>
        <v/>
      </c>
      <c r="F317" s="441" t="str">
        <f t="shared" si="42"/>
        <v/>
      </c>
      <c r="G317" s="441" t="str">
        <f t="shared" si="43"/>
        <v/>
      </c>
      <c r="H317" s="441" t="str">
        <f t="shared" si="38"/>
        <v/>
      </c>
      <c r="I317" s="441" t="str">
        <f t="shared" si="44"/>
        <v/>
      </c>
      <c r="J317" s="441" t="str">
        <f t="shared" si="39"/>
        <v/>
      </c>
    </row>
    <row r="318" spans="2:10" ht="15" customHeight="1" x14ac:dyDescent="0.25">
      <c r="B318" s="418" t="str">
        <f t="shared" si="40"/>
        <v/>
      </c>
      <c r="C318" s="440" t="str">
        <f t="shared" si="41"/>
        <v/>
      </c>
      <c r="D318" s="441" t="str">
        <f t="shared" si="36"/>
        <v/>
      </c>
      <c r="E318" s="441" t="str">
        <f t="shared" si="37"/>
        <v/>
      </c>
      <c r="F318" s="441" t="str">
        <f t="shared" si="42"/>
        <v/>
      </c>
      <c r="G318" s="441" t="str">
        <f t="shared" si="43"/>
        <v/>
      </c>
      <c r="H318" s="441" t="str">
        <f t="shared" si="38"/>
        <v/>
      </c>
      <c r="I318" s="441" t="str">
        <f t="shared" si="44"/>
        <v/>
      </c>
      <c r="J318" s="441" t="str">
        <f t="shared" si="39"/>
        <v/>
      </c>
    </row>
    <row r="319" spans="2:10" ht="15" customHeight="1" x14ac:dyDescent="0.25">
      <c r="B319" s="418" t="str">
        <f t="shared" si="40"/>
        <v/>
      </c>
      <c r="C319" s="440" t="str">
        <f t="shared" si="41"/>
        <v/>
      </c>
      <c r="D319" s="441" t="str">
        <f t="shared" si="36"/>
        <v/>
      </c>
      <c r="E319" s="441" t="str">
        <f t="shared" si="37"/>
        <v/>
      </c>
      <c r="F319" s="441" t="str">
        <f t="shared" si="42"/>
        <v/>
      </c>
      <c r="G319" s="441" t="str">
        <f t="shared" si="43"/>
        <v/>
      </c>
      <c r="H319" s="441" t="str">
        <f t="shared" si="38"/>
        <v/>
      </c>
      <c r="I319" s="441" t="str">
        <f t="shared" si="44"/>
        <v/>
      </c>
      <c r="J319" s="441" t="str">
        <f t="shared" si="39"/>
        <v/>
      </c>
    </row>
    <row r="320" spans="2:10" ht="15" customHeight="1" x14ac:dyDescent="0.25">
      <c r="B320" s="418" t="str">
        <f t="shared" si="40"/>
        <v/>
      </c>
      <c r="C320" s="440" t="str">
        <f t="shared" si="41"/>
        <v/>
      </c>
      <c r="D320" s="441" t="str">
        <f t="shared" si="36"/>
        <v/>
      </c>
      <c r="E320" s="441" t="str">
        <f t="shared" si="37"/>
        <v/>
      </c>
      <c r="F320" s="441" t="str">
        <f t="shared" si="42"/>
        <v/>
      </c>
      <c r="G320" s="441" t="str">
        <f t="shared" si="43"/>
        <v/>
      </c>
      <c r="H320" s="441" t="str">
        <f t="shared" si="38"/>
        <v/>
      </c>
      <c r="I320" s="441" t="str">
        <f t="shared" si="44"/>
        <v/>
      </c>
      <c r="J320" s="441" t="str">
        <f t="shared" si="39"/>
        <v/>
      </c>
    </row>
    <row r="321" spans="2:10" ht="15" customHeight="1" x14ac:dyDescent="0.25">
      <c r="B321" s="418" t="str">
        <f t="shared" si="40"/>
        <v/>
      </c>
      <c r="C321" s="440" t="str">
        <f t="shared" si="41"/>
        <v/>
      </c>
      <c r="D321" s="441" t="str">
        <f t="shared" si="36"/>
        <v/>
      </c>
      <c r="E321" s="441" t="str">
        <f t="shared" si="37"/>
        <v/>
      </c>
      <c r="F321" s="441" t="str">
        <f t="shared" si="42"/>
        <v/>
      </c>
      <c r="G321" s="441" t="str">
        <f t="shared" si="43"/>
        <v/>
      </c>
      <c r="H321" s="441" t="str">
        <f t="shared" si="38"/>
        <v/>
      </c>
      <c r="I321" s="441" t="str">
        <f t="shared" si="44"/>
        <v/>
      </c>
      <c r="J321" s="441" t="str">
        <f t="shared" si="39"/>
        <v/>
      </c>
    </row>
    <row r="322" spans="2:10" ht="15" customHeight="1" x14ac:dyDescent="0.25">
      <c r="B322" s="418" t="str">
        <f t="shared" si="40"/>
        <v/>
      </c>
      <c r="C322" s="440" t="str">
        <f t="shared" si="41"/>
        <v/>
      </c>
      <c r="D322" s="441" t="str">
        <f t="shared" si="36"/>
        <v/>
      </c>
      <c r="E322" s="441" t="str">
        <f t="shared" si="37"/>
        <v/>
      </c>
      <c r="F322" s="441" t="str">
        <f t="shared" si="42"/>
        <v/>
      </c>
      <c r="G322" s="441" t="str">
        <f t="shared" si="43"/>
        <v/>
      </c>
      <c r="H322" s="441" t="str">
        <f t="shared" si="38"/>
        <v/>
      </c>
      <c r="I322" s="441" t="str">
        <f t="shared" si="44"/>
        <v/>
      </c>
      <c r="J322" s="441" t="str">
        <f t="shared" si="39"/>
        <v/>
      </c>
    </row>
    <row r="323" spans="2:10" ht="15" customHeight="1" x14ac:dyDescent="0.25">
      <c r="B323" s="418" t="str">
        <f t="shared" si="40"/>
        <v/>
      </c>
      <c r="C323" s="440" t="str">
        <f t="shared" si="41"/>
        <v/>
      </c>
      <c r="D323" s="441" t="str">
        <f t="shared" si="36"/>
        <v/>
      </c>
      <c r="E323" s="441" t="str">
        <f t="shared" si="37"/>
        <v/>
      </c>
      <c r="F323" s="441" t="str">
        <f t="shared" si="42"/>
        <v/>
      </c>
      <c r="G323" s="441" t="str">
        <f t="shared" si="43"/>
        <v/>
      </c>
      <c r="H323" s="441" t="str">
        <f t="shared" si="38"/>
        <v/>
      </c>
      <c r="I323" s="441" t="str">
        <f t="shared" si="44"/>
        <v/>
      </c>
      <c r="J323" s="441" t="str">
        <f t="shared" si="39"/>
        <v/>
      </c>
    </row>
    <row r="324" spans="2:10" ht="15" customHeight="1" x14ac:dyDescent="0.25">
      <c r="B324" s="418" t="str">
        <f t="shared" si="40"/>
        <v/>
      </c>
      <c r="C324" s="440" t="str">
        <f t="shared" si="41"/>
        <v/>
      </c>
      <c r="D324" s="441" t="str">
        <f t="shared" si="36"/>
        <v/>
      </c>
      <c r="E324" s="441" t="str">
        <f t="shared" si="37"/>
        <v/>
      </c>
      <c r="F324" s="441" t="str">
        <f t="shared" si="42"/>
        <v/>
      </c>
      <c r="G324" s="441" t="str">
        <f t="shared" si="43"/>
        <v/>
      </c>
      <c r="H324" s="441" t="str">
        <f t="shared" si="38"/>
        <v/>
      </c>
      <c r="I324" s="441" t="str">
        <f t="shared" si="44"/>
        <v/>
      </c>
      <c r="J324" s="441" t="str">
        <f t="shared" si="39"/>
        <v/>
      </c>
    </row>
    <row r="325" spans="2:10" ht="15" customHeight="1" x14ac:dyDescent="0.25">
      <c r="B325" s="418" t="str">
        <f t="shared" si="40"/>
        <v/>
      </c>
      <c r="C325" s="440" t="str">
        <f t="shared" si="41"/>
        <v/>
      </c>
      <c r="D325" s="441" t="str">
        <f t="shared" si="36"/>
        <v/>
      </c>
      <c r="E325" s="441" t="str">
        <f t="shared" si="37"/>
        <v/>
      </c>
      <c r="F325" s="441" t="str">
        <f t="shared" si="42"/>
        <v/>
      </c>
      <c r="G325" s="441" t="str">
        <f t="shared" si="43"/>
        <v/>
      </c>
      <c r="H325" s="441" t="str">
        <f t="shared" si="38"/>
        <v/>
      </c>
      <c r="I325" s="441" t="str">
        <f t="shared" si="44"/>
        <v/>
      </c>
      <c r="J325" s="441" t="str">
        <f t="shared" si="39"/>
        <v/>
      </c>
    </row>
    <row r="326" spans="2:10" ht="15" customHeight="1" x14ac:dyDescent="0.25">
      <c r="B326" s="418" t="str">
        <f t="shared" si="40"/>
        <v/>
      </c>
      <c r="C326" s="440" t="str">
        <f t="shared" si="41"/>
        <v/>
      </c>
      <c r="D326" s="441" t="str">
        <f t="shared" si="36"/>
        <v/>
      </c>
      <c r="E326" s="441" t="str">
        <f t="shared" si="37"/>
        <v/>
      </c>
      <c r="F326" s="441" t="str">
        <f t="shared" si="42"/>
        <v/>
      </c>
      <c r="G326" s="441" t="str">
        <f t="shared" si="43"/>
        <v/>
      </c>
      <c r="H326" s="441" t="str">
        <f t="shared" si="38"/>
        <v/>
      </c>
      <c r="I326" s="441" t="str">
        <f t="shared" si="44"/>
        <v/>
      </c>
      <c r="J326" s="441" t="str">
        <f t="shared" si="39"/>
        <v/>
      </c>
    </row>
    <row r="327" spans="2:10" ht="15" customHeight="1" x14ac:dyDescent="0.25">
      <c r="B327" s="418" t="str">
        <f t="shared" si="40"/>
        <v/>
      </c>
      <c r="C327" s="440" t="str">
        <f t="shared" si="41"/>
        <v/>
      </c>
      <c r="D327" s="441" t="str">
        <f t="shared" si="36"/>
        <v/>
      </c>
      <c r="E327" s="441" t="str">
        <f t="shared" si="37"/>
        <v/>
      </c>
      <c r="F327" s="441" t="str">
        <f t="shared" si="42"/>
        <v/>
      </c>
      <c r="G327" s="441" t="str">
        <f t="shared" si="43"/>
        <v/>
      </c>
      <c r="H327" s="441" t="str">
        <f t="shared" si="38"/>
        <v/>
      </c>
      <c r="I327" s="441" t="str">
        <f t="shared" si="44"/>
        <v/>
      </c>
      <c r="J327" s="441" t="str">
        <f t="shared" si="39"/>
        <v/>
      </c>
    </row>
    <row r="328" spans="2:10" ht="15" customHeight="1" x14ac:dyDescent="0.25">
      <c r="B328" s="418" t="str">
        <f t="shared" si="40"/>
        <v/>
      </c>
      <c r="C328" s="440" t="str">
        <f t="shared" si="41"/>
        <v/>
      </c>
      <c r="D328" s="441" t="str">
        <f t="shared" si="36"/>
        <v/>
      </c>
      <c r="E328" s="441" t="str">
        <f t="shared" si="37"/>
        <v/>
      </c>
      <c r="F328" s="441" t="str">
        <f t="shared" si="42"/>
        <v/>
      </c>
      <c r="G328" s="441" t="str">
        <f t="shared" si="43"/>
        <v/>
      </c>
      <c r="H328" s="441" t="str">
        <f t="shared" si="38"/>
        <v/>
      </c>
      <c r="I328" s="441" t="str">
        <f t="shared" si="44"/>
        <v/>
      </c>
      <c r="J328" s="441" t="str">
        <f t="shared" si="39"/>
        <v/>
      </c>
    </row>
    <row r="329" spans="2:10" ht="15" customHeight="1" x14ac:dyDescent="0.25">
      <c r="B329" s="418" t="str">
        <f t="shared" si="40"/>
        <v/>
      </c>
      <c r="C329" s="440" t="str">
        <f t="shared" si="41"/>
        <v/>
      </c>
      <c r="D329" s="441" t="str">
        <f t="shared" si="36"/>
        <v/>
      </c>
      <c r="E329" s="441" t="str">
        <f t="shared" si="37"/>
        <v/>
      </c>
      <c r="F329" s="441" t="str">
        <f t="shared" si="42"/>
        <v/>
      </c>
      <c r="G329" s="441" t="str">
        <f t="shared" si="43"/>
        <v/>
      </c>
      <c r="H329" s="441" t="str">
        <f t="shared" si="38"/>
        <v/>
      </c>
      <c r="I329" s="441" t="str">
        <f t="shared" si="44"/>
        <v/>
      </c>
      <c r="J329" s="441" t="str">
        <f t="shared" si="39"/>
        <v/>
      </c>
    </row>
    <row r="330" spans="2:10" ht="15" customHeight="1" x14ac:dyDescent="0.25">
      <c r="B330" s="418" t="str">
        <f t="shared" si="40"/>
        <v/>
      </c>
      <c r="C330" s="440" t="str">
        <f t="shared" si="41"/>
        <v/>
      </c>
      <c r="D330" s="441" t="str">
        <f t="shared" si="36"/>
        <v/>
      </c>
      <c r="E330" s="441" t="str">
        <f t="shared" si="37"/>
        <v/>
      </c>
      <c r="F330" s="441" t="str">
        <f t="shared" si="42"/>
        <v/>
      </c>
      <c r="G330" s="441" t="str">
        <f t="shared" si="43"/>
        <v/>
      </c>
      <c r="H330" s="441" t="str">
        <f t="shared" si="38"/>
        <v/>
      </c>
      <c r="I330" s="441" t="str">
        <f t="shared" si="44"/>
        <v/>
      </c>
      <c r="J330" s="441" t="str">
        <f t="shared" si="39"/>
        <v/>
      </c>
    </row>
    <row r="331" spans="2:10" ht="15" customHeight="1" x14ac:dyDescent="0.25">
      <c r="B331" s="418" t="str">
        <f t="shared" si="40"/>
        <v/>
      </c>
      <c r="C331" s="440" t="str">
        <f t="shared" si="41"/>
        <v/>
      </c>
      <c r="D331" s="441" t="str">
        <f t="shared" si="36"/>
        <v/>
      </c>
      <c r="E331" s="441" t="str">
        <f t="shared" si="37"/>
        <v/>
      </c>
      <c r="F331" s="441" t="str">
        <f t="shared" si="42"/>
        <v/>
      </c>
      <c r="G331" s="441" t="str">
        <f t="shared" si="43"/>
        <v/>
      </c>
      <c r="H331" s="441" t="str">
        <f t="shared" si="38"/>
        <v/>
      </c>
      <c r="I331" s="441" t="str">
        <f t="shared" si="44"/>
        <v/>
      </c>
      <c r="J331" s="441" t="str">
        <f t="shared" si="39"/>
        <v/>
      </c>
    </row>
    <row r="332" spans="2:10" ht="15" customHeight="1" x14ac:dyDescent="0.25">
      <c r="B332" s="418" t="str">
        <f t="shared" si="40"/>
        <v/>
      </c>
      <c r="C332" s="440" t="str">
        <f t="shared" si="41"/>
        <v/>
      </c>
      <c r="D332" s="441" t="str">
        <f t="shared" si="36"/>
        <v/>
      </c>
      <c r="E332" s="441" t="str">
        <f t="shared" si="37"/>
        <v/>
      </c>
      <c r="F332" s="441" t="str">
        <f t="shared" si="42"/>
        <v/>
      </c>
      <c r="G332" s="441" t="str">
        <f t="shared" si="43"/>
        <v/>
      </c>
      <c r="H332" s="441" t="str">
        <f t="shared" si="38"/>
        <v/>
      </c>
      <c r="I332" s="441" t="str">
        <f t="shared" si="44"/>
        <v/>
      </c>
      <c r="J332" s="441" t="str">
        <f t="shared" si="39"/>
        <v/>
      </c>
    </row>
    <row r="333" spans="2:10" ht="15" customHeight="1" x14ac:dyDescent="0.25">
      <c r="B333" s="418" t="str">
        <f t="shared" si="40"/>
        <v/>
      </c>
      <c r="C333" s="440" t="str">
        <f t="shared" si="41"/>
        <v/>
      </c>
      <c r="D333" s="441" t="str">
        <f t="shared" si="36"/>
        <v/>
      </c>
      <c r="E333" s="441" t="str">
        <f t="shared" si="37"/>
        <v/>
      </c>
      <c r="F333" s="441" t="str">
        <f t="shared" si="42"/>
        <v/>
      </c>
      <c r="G333" s="441" t="str">
        <f t="shared" si="43"/>
        <v/>
      </c>
      <c r="H333" s="441" t="str">
        <f t="shared" si="38"/>
        <v/>
      </c>
      <c r="I333" s="441" t="str">
        <f t="shared" si="44"/>
        <v/>
      </c>
      <c r="J333" s="441" t="str">
        <f t="shared" si="39"/>
        <v/>
      </c>
    </row>
    <row r="334" spans="2:10" ht="15" customHeight="1" x14ac:dyDescent="0.25">
      <c r="B334" s="418" t="str">
        <f t="shared" si="40"/>
        <v/>
      </c>
      <c r="C334" s="440" t="str">
        <f t="shared" si="41"/>
        <v/>
      </c>
      <c r="D334" s="441" t="str">
        <f t="shared" si="36"/>
        <v/>
      </c>
      <c r="E334" s="441" t="str">
        <f t="shared" si="37"/>
        <v/>
      </c>
      <c r="F334" s="441" t="str">
        <f t="shared" si="42"/>
        <v/>
      </c>
      <c r="G334" s="441" t="str">
        <f t="shared" si="43"/>
        <v/>
      </c>
      <c r="H334" s="441" t="str">
        <f t="shared" si="38"/>
        <v/>
      </c>
      <c r="I334" s="441" t="str">
        <f t="shared" si="44"/>
        <v/>
      </c>
      <c r="J334" s="441" t="str">
        <f t="shared" si="39"/>
        <v/>
      </c>
    </row>
    <row r="335" spans="2:10" ht="15" customHeight="1" x14ac:dyDescent="0.25">
      <c r="B335" s="418" t="str">
        <f t="shared" si="40"/>
        <v/>
      </c>
      <c r="C335" s="440" t="str">
        <f t="shared" si="41"/>
        <v/>
      </c>
      <c r="D335" s="441" t="str">
        <f t="shared" si="36"/>
        <v/>
      </c>
      <c r="E335" s="441" t="str">
        <f t="shared" si="37"/>
        <v/>
      </c>
      <c r="F335" s="441" t="str">
        <f t="shared" si="42"/>
        <v/>
      </c>
      <c r="G335" s="441" t="str">
        <f t="shared" si="43"/>
        <v/>
      </c>
      <c r="H335" s="441" t="str">
        <f t="shared" si="38"/>
        <v/>
      </c>
      <c r="I335" s="441" t="str">
        <f t="shared" si="44"/>
        <v/>
      </c>
      <c r="J335" s="441" t="str">
        <f t="shared" si="39"/>
        <v/>
      </c>
    </row>
    <row r="336" spans="2:10" ht="15" customHeight="1" x14ac:dyDescent="0.25">
      <c r="B336" s="418" t="str">
        <f t="shared" si="40"/>
        <v/>
      </c>
      <c r="C336" s="440" t="str">
        <f t="shared" si="41"/>
        <v/>
      </c>
      <c r="D336" s="441" t="str">
        <f t="shared" si="36"/>
        <v/>
      </c>
      <c r="E336" s="441" t="str">
        <f t="shared" si="37"/>
        <v/>
      </c>
      <c r="F336" s="441" t="str">
        <f t="shared" si="42"/>
        <v/>
      </c>
      <c r="G336" s="441" t="str">
        <f t="shared" si="43"/>
        <v/>
      </c>
      <c r="H336" s="441" t="str">
        <f t="shared" si="38"/>
        <v/>
      </c>
      <c r="I336" s="441" t="str">
        <f t="shared" si="44"/>
        <v/>
      </c>
      <c r="J336" s="441" t="str">
        <f t="shared" si="39"/>
        <v/>
      </c>
    </row>
    <row r="337" spans="2:10" ht="15" customHeight="1" x14ac:dyDescent="0.25">
      <c r="B337" s="418" t="str">
        <f t="shared" si="40"/>
        <v/>
      </c>
      <c r="C337" s="440" t="str">
        <f t="shared" si="41"/>
        <v/>
      </c>
      <c r="D337" s="441" t="str">
        <f t="shared" si="36"/>
        <v/>
      </c>
      <c r="E337" s="441" t="str">
        <f t="shared" si="37"/>
        <v/>
      </c>
      <c r="F337" s="441" t="str">
        <f t="shared" si="42"/>
        <v/>
      </c>
      <c r="G337" s="441" t="str">
        <f t="shared" si="43"/>
        <v/>
      </c>
      <c r="H337" s="441" t="str">
        <f t="shared" si="38"/>
        <v/>
      </c>
      <c r="I337" s="441" t="str">
        <f t="shared" si="44"/>
        <v/>
      </c>
      <c r="J337" s="441" t="str">
        <f t="shared" si="39"/>
        <v/>
      </c>
    </row>
    <row r="338" spans="2:10" ht="15" customHeight="1" x14ac:dyDescent="0.25">
      <c r="B338" s="418" t="str">
        <f t="shared" si="40"/>
        <v/>
      </c>
      <c r="C338" s="440" t="str">
        <f t="shared" si="41"/>
        <v/>
      </c>
      <c r="D338" s="441" t="str">
        <f t="shared" si="36"/>
        <v/>
      </c>
      <c r="E338" s="441" t="str">
        <f t="shared" si="37"/>
        <v/>
      </c>
      <c r="F338" s="441" t="str">
        <f t="shared" si="42"/>
        <v/>
      </c>
      <c r="G338" s="441" t="str">
        <f t="shared" si="43"/>
        <v/>
      </c>
      <c r="H338" s="441" t="str">
        <f t="shared" si="38"/>
        <v/>
      </c>
      <c r="I338" s="441" t="str">
        <f t="shared" si="44"/>
        <v/>
      </c>
      <c r="J338" s="441" t="str">
        <f t="shared" si="39"/>
        <v/>
      </c>
    </row>
    <row r="339" spans="2:10" ht="15" customHeight="1" x14ac:dyDescent="0.25">
      <c r="B339" s="418" t="str">
        <f t="shared" si="40"/>
        <v/>
      </c>
      <c r="C339" s="440" t="str">
        <f t="shared" si="41"/>
        <v/>
      </c>
      <c r="D339" s="441" t="str">
        <f t="shared" si="36"/>
        <v/>
      </c>
      <c r="E339" s="441" t="str">
        <f t="shared" si="37"/>
        <v/>
      </c>
      <c r="F339" s="441" t="str">
        <f t="shared" si="42"/>
        <v/>
      </c>
      <c r="G339" s="441" t="str">
        <f t="shared" si="43"/>
        <v/>
      </c>
      <c r="H339" s="441" t="str">
        <f t="shared" si="38"/>
        <v/>
      </c>
      <c r="I339" s="441" t="str">
        <f t="shared" si="44"/>
        <v/>
      </c>
      <c r="J339" s="441" t="str">
        <f t="shared" si="39"/>
        <v/>
      </c>
    </row>
    <row r="340" spans="2:10" ht="15" customHeight="1" x14ac:dyDescent="0.25">
      <c r="B340" s="418" t="str">
        <f t="shared" si="40"/>
        <v/>
      </c>
      <c r="C340" s="440" t="str">
        <f t="shared" si="41"/>
        <v/>
      </c>
      <c r="D340" s="441" t="str">
        <f t="shared" si="36"/>
        <v/>
      </c>
      <c r="E340" s="441" t="str">
        <f t="shared" si="37"/>
        <v/>
      </c>
      <c r="F340" s="441" t="str">
        <f t="shared" si="42"/>
        <v/>
      </c>
      <c r="G340" s="441" t="str">
        <f t="shared" si="43"/>
        <v/>
      </c>
      <c r="H340" s="441" t="str">
        <f t="shared" si="38"/>
        <v/>
      </c>
      <c r="I340" s="441" t="str">
        <f t="shared" si="44"/>
        <v/>
      </c>
      <c r="J340" s="441" t="str">
        <f t="shared" si="39"/>
        <v/>
      </c>
    </row>
    <row r="341" spans="2:10" ht="15" customHeight="1" x14ac:dyDescent="0.25">
      <c r="B341" s="418" t="str">
        <f t="shared" si="40"/>
        <v/>
      </c>
      <c r="C341" s="440" t="str">
        <f t="shared" si="41"/>
        <v/>
      </c>
      <c r="D341" s="441" t="str">
        <f t="shared" si="36"/>
        <v/>
      </c>
      <c r="E341" s="441" t="str">
        <f t="shared" si="37"/>
        <v/>
      </c>
      <c r="F341" s="441" t="str">
        <f t="shared" si="42"/>
        <v/>
      </c>
      <c r="G341" s="441" t="str">
        <f t="shared" si="43"/>
        <v/>
      </c>
      <c r="H341" s="441" t="str">
        <f t="shared" si="38"/>
        <v/>
      </c>
      <c r="I341" s="441" t="str">
        <f t="shared" si="44"/>
        <v/>
      </c>
      <c r="J341" s="441" t="str">
        <f t="shared" si="39"/>
        <v/>
      </c>
    </row>
    <row r="342" spans="2:10" ht="15" customHeight="1" x14ac:dyDescent="0.25">
      <c r="B342" s="418" t="str">
        <f t="shared" si="40"/>
        <v/>
      </c>
      <c r="C342" s="440" t="str">
        <f t="shared" si="41"/>
        <v/>
      </c>
      <c r="D342" s="441" t="str">
        <f t="shared" si="36"/>
        <v/>
      </c>
      <c r="E342" s="441" t="str">
        <f t="shared" si="37"/>
        <v/>
      </c>
      <c r="F342" s="441" t="str">
        <f t="shared" si="42"/>
        <v/>
      </c>
      <c r="G342" s="441" t="str">
        <f t="shared" si="43"/>
        <v/>
      </c>
      <c r="H342" s="441" t="str">
        <f t="shared" si="38"/>
        <v/>
      </c>
      <c r="I342" s="441" t="str">
        <f t="shared" si="44"/>
        <v/>
      </c>
      <c r="J342" s="441" t="str">
        <f t="shared" si="39"/>
        <v/>
      </c>
    </row>
    <row r="343" spans="2:10" ht="15" customHeight="1" x14ac:dyDescent="0.25">
      <c r="B343" s="418" t="str">
        <f t="shared" si="40"/>
        <v/>
      </c>
      <c r="C343" s="440" t="str">
        <f t="shared" si="41"/>
        <v/>
      </c>
      <c r="D343" s="441" t="str">
        <f t="shared" si="36"/>
        <v/>
      </c>
      <c r="E343" s="441" t="str">
        <f t="shared" si="37"/>
        <v/>
      </c>
      <c r="F343" s="441" t="str">
        <f t="shared" si="42"/>
        <v/>
      </c>
      <c r="G343" s="441" t="str">
        <f t="shared" si="43"/>
        <v/>
      </c>
      <c r="H343" s="441" t="str">
        <f t="shared" si="38"/>
        <v/>
      </c>
      <c r="I343" s="441" t="str">
        <f t="shared" si="44"/>
        <v/>
      </c>
      <c r="J343" s="441" t="str">
        <f t="shared" si="39"/>
        <v/>
      </c>
    </row>
    <row r="344" spans="2:10" ht="15" customHeight="1" x14ac:dyDescent="0.25">
      <c r="B344" s="418" t="str">
        <f t="shared" si="40"/>
        <v/>
      </c>
      <c r="C344" s="440" t="str">
        <f t="shared" si="41"/>
        <v/>
      </c>
      <c r="D344" s="441" t="str">
        <f t="shared" si="36"/>
        <v/>
      </c>
      <c r="E344" s="441" t="str">
        <f t="shared" si="37"/>
        <v/>
      </c>
      <c r="F344" s="441" t="str">
        <f t="shared" si="42"/>
        <v/>
      </c>
      <c r="G344" s="441" t="str">
        <f t="shared" si="43"/>
        <v/>
      </c>
      <c r="H344" s="441" t="str">
        <f t="shared" si="38"/>
        <v/>
      </c>
      <c r="I344" s="441" t="str">
        <f t="shared" si="44"/>
        <v/>
      </c>
      <c r="J344" s="441" t="str">
        <f t="shared" si="39"/>
        <v/>
      </c>
    </row>
    <row r="345" spans="2:10" ht="15" customHeight="1" x14ac:dyDescent="0.25">
      <c r="B345" s="418" t="str">
        <f t="shared" si="40"/>
        <v/>
      </c>
      <c r="C345" s="440" t="str">
        <f t="shared" si="41"/>
        <v/>
      </c>
      <c r="D345" s="441" t="str">
        <f t="shared" si="36"/>
        <v/>
      </c>
      <c r="E345" s="441" t="str">
        <f t="shared" si="37"/>
        <v/>
      </c>
      <c r="F345" s="441" t="str">
        <f t="shared" si="42"/>
        <v/>
      </c>
      <c r="G345" s="441" t="str">
        <f t="shared" si="43"/>
        <v/>
      </c>
      <c r="H345" s="441" t="str">
        <f t="shared" si="38"/>
        <v/>
      </c>
      <c r="I345" s="441" t="str">
        <f t="shared" si="44"/>
        <v/>
      </c>
      <c r="J345" s="441" t="str">
        <f t="shared" si="39"/>
        <v/>
      </c>
    </row>
    <row r="346" spans="2:10" ht="15" customHeight="1" x14ac:dyDescent="0.25">
      <c r="B346" s="418" t="str">
        <f t="shared" si="40"/>
        <v/>
      </c>
      <c r="C346" s="440" t="str">
        <f t="shared" si="41"/>
        <v/>
      </c>
      <c r="D346" s="441" t="str">
        <f t="shared" si="36"/>
        <v/>
      </c>
      <c r="E346" s="441" t="str">
        <f t="shared" si="37"/>
        <v/>
      </c>
      <c r="F346" s="441" t="str">
        <f t="shared" si="42"/>
        <v/>
      </c>
      <c r="G346" s="441" t="str">
        <f t="shared" si="43"/>
        <v/>
      </c>
      <c r="H346" s="441" t="str">
        <f t="shared" si="38"/>
        <v/>
      </c>
      <c r="I346" s="441" t="str">
        <f t="shared" si="44"/>
        <v/>
      </c>
      <c r="J346" s="441" t="str">
        <f t="shared" si="39"/>
        <v/>
      </c>
    </row>
    <row r="347" spans="2:10" ht="15" customHeight="1" x14ac:dyDescent="0.25">
      <c r="B347" s="418" t="str">
        <f t="shared" si="40"/>
        <v/>
      </c>
      <c r="C347" s="440" t="str">
        <f t="shared" si="41"/>
        <v/>
      </c>
      <c r="D347" s="441" t="str">
        <f t="shared" si="36"/>
        <v/>
      </c>
      <c r="E347" s="441" t="str">
        <f t="shared" si="37"/>
        <v/>
      </c>
      <c r="F347" s="441" t="str">
        <f t="shared" si="42"/>
        <v/>
      </c>
      <c r="G347" s="441" t="str">
        <f t="shared" si="43"/>
        <v/>
      </c>
      <c r="H347" s="441" t="str">
        <f t="shared" si="38"/>
        <v/>
      </c>
      <c r="I347" s="441" t="str">
        <f t="shared" si="44"/>
        <v/>
      </c>
      <c r="J347" s="441" t="str">
        <f t="shared" si="39"/>
        <v/>
      </c>
    </row>
    <row r="348" spans="2:10" ht="15" customHeight="1" x14ac:dyDescent="0.25">
      <c r="B348" s="418" t="str">
        <f t="shared" si="40"/>
        <v/>
      </c>
      <c r="C348" s="440" t="str">
        <f t="shared" si="41"/>
        <v/>
      </c>
      <c r="D348" s="441" t="str">
        <f t="shared" ref="D348:D411" si="45">IF(B348&lt;&gt;"",$B$16,"")</f>
        <v/>
      </c>
      <c r="E348" s="441" t="str">
        <f t="shared" ref="E348:E411" si="46">IF(B348&lt;&gt;"",$B$17,"")</f>
        <v/>
      </c>
      <c r="F348" s="441" t="str">
        <f t="shared" si="42"/>
        <v/>
      </c>
      <c r="G348" s="441" t="str">
        <f t="shared" si="43"/>
        <v/>
      </c>
      <c r="H348" s="441" t="str">
        <f t="shared" ref="H348:H411" si="47">IF(E348&lt;&gt;"",D348-F348,"")</f>
        <v/>
      </c>
      <c r="I348" s="441" t="str">
        <f t="shared" si="44"/>
        <v/>
      </c>
      <c r="J348" s="441" t="str">
        <f t="shared" ref="J348:J411" si="48">IF(F348&lt;&gt;"",$B$6-I348,"")</f>
        <v/>
      </c>
    </row>
    <row r="349" spans="2:10" ht="15" customHeight="1" x14ac:dyDescent="0.25">
      <c r="B349" s="418" t="str">
        <f t="shared" ref="B349:B412" si="49">IF($B$14="OK",IF(B348&lt;$B$8,B348+1,""),"")</f>
        <v/>
      </c>
      <c r="C349" s="440" t="str">
        <f t="shared" ref="C349:C412" si="50">IF(B349&lt;&gt;"",DATE(YEAR(C348),MONTH(C348)+1,DAY(C348)),"")</f>
        <v/>
      </c>
      <c r="D349" s="441" t="str">
        <f t="shared" si="45"/>
        <v/>
      </c>
      <c r="E349" s="441" t="str">
        <f t="shared" si="46"/>
        <v/>
      </c>
      <c r="F349" s="441" t="str">
        <f t="shared" ref="F349:F412" si="51">IF(B349&lt;&gt;"",J348*$B$10/100/12,"")</f>
        <v/>
      </c>
      <c r="G349" s="441" t="str">
        <f t="shared" ref="G349:G412" si="52">IF(D349&lt;&gt;"",G348+F349,"")</f>
        <v/>
      </c>
      <c r="H349" s="441" t="str">
        <f t="shared" si="47"/>
        <v/>
      </c>
      <c r="I349" s="441" t="str">
        <f t="shared" ref="I349:I412" si="53">IF(E349&lt;&gt;"",D349-F349+I348,"")</f>
        <v/>
      </c>
      <c r="J349" s="441" t="str">
        <f t="shared" si="48"/>
        <v/>
      </c>
    </row>
    <row r="350" spans="2:10" ht="15" customHeight="1" x14ac:dyDescent="0.25">
      <c r="B350" s="418" t="str">
        <f t="shared" si="49"/>
        <v/>
      </c>
      <c r="C350" s="440" t="str">
        <f t="shared" si="50"/>
        <v/>
      </c>
      <c r="D350" s="441" t="str">
        <f t="shared" si="45"/>
        <v/>
      </c>
      <c r="E350" s="441" t="str">
        <f t="shared" si="46"/>
        <v/>
      </c>
      <c r="F350" s="441" t="str">
        <f t="shared" si="51"/>
        <v/>
      </c>
      <c r="G350" s="441" t="str">
        <f t="shared" si="52"/>
        <v/>
      </c>
      <c r="H350" s="441" t="str">
        <f t="shared" si="47"/>
        <v/>
      </c>
      <c r="I350" s="441" t="str">
        <f t="shared" si="53"/>
        <v/>
      </c>
      <c r="J350" s="441" t="str">
        <f t="shared" si="48"/>
        <v/>
      </c>
    </row>
    <row r="351" spans="2:10" ht="15" customHeight="1" x14ac:dyDescent="0.25">
      <c r="B351" s="418" t="str">
        <f t="shared" si="49"/>
        <v/>
      </c>
      <c r="C351" s="440" t="str">
        <f t="shared" si="50"/>
        <v/>
      </c>
      <c r="D351" s="441" t="str">
        <f t="shared" si="45"/>
        <v/>
      </c>
      <c r="E351" s="441" t="str">
        <f t="shared" si="46"/>
        <v/>
      </c>
      <c r="F351" s="441" t="str">
        <f t="shared" si="51"/>
        <v/>
      </c>
      <c r="G351" s="441" t="str">
        <f t="shared" si="52"/>
        <v/>
      </c>
      <c r="H351" s="441" t="str">
        <f t="shared" si="47"/>
        <v/>
      </c>
      <c r="I351" s="441" t="str">
        <f t="shared" si="53"/>
        <v/>
      </c>
      <c r="J351" s="441" t="str">
        <f t="shared" si="48"/>
        <v/>
      </c>
    </row>
    <row r="352" spans="2:10" ht="15" customHeight="1" x14ac:dyDescent="0.25">
      <c r="B352" s="418" t="str">
        <f t="shared" si="49"/>
        <v/>
      </c>
      <c r="C352" s="440" t="str">
        <f t="shared" si="50"/>
        <v/>
      </c>
      <c r="D352" s="441" t="str">
        <f t="shared" si="45"/>
        <v/>
      </c>
      <c r="E352" s="441" t="str">
        <f t="shared" si="46"/>
        <v/>
      </c>
      <c r="F352" s="441" t="str">
        <f t="shared" si="51"/>
        <v/>
      </c>
      <c r="G352" s="441" t="str">
        <f t="shared" si="52"/>
        <v/>
      </c>
      <c r="H352" s="441" t="str">
        <f t="shared" si="47"/>
        <v/>
      </c>
      <c r="I352" s="441" t="str">
        <f t="shared" si="53"/>
        <v/>
      </c>
      <c r="J352" s="441" t="str">
        <f t="shared" si="48"/>
        <v/>
      </c>
    </row>
    <row r="353" spans="2:10" ht="15" customHeight="1" x14ac:dyDescent="0.25">
      <c r="B353" s="418" t="str">
        <f t="shared" si="49"/>
        <v/>
      </c>
      <c r="C353" s="440" t="str">
        <f t="shared" si="50"/>
        <v/>
      </c>
      <c r="D353" s="441" t="str">
        <f t="shared" si="45"/>
        <v/>
      </c>
      <c r="E353" s="441" t="str">
        <f t="shared" si="46"/>
        <v/>
      </c>
      <c r="F353" s="441" t="str">
        <f t="shared" si="51"/>
        <v/>
      </c>
      <c r="G353" s="441" t="str">
        <f t="shared" si="52"/>
        <v/>
      </c>
      <c r="H353" s="441" t="str">
        <f t="shared" si="47"/>
        <v/>
      </c>
      <c r="I353" s="441" t="str">
        <f t="shared" si="53"/>
        <v/>
      </c>
      <c r="J353" s="441" t="str">
        <f t="shared" si="48"/>
        <v/>
      </c>
    </row>
    <row r="354" spans="2:10" ht="15" customHeight="1" x14ac:dyDescent="0.25">
      <c r="B354" s="418" t="str">
        <f t="shared" si="49"/>
        <v/>
      </c>
      <c r="C354" s="440" t="str">
        <f t="shared" si="50"/>
        <v/>
      </c>
      <c r="D354" s="441" t="str">
        <f t="shared" si="45"/>
        <v/>
      </c>
      <c r="E354" s="441" t="str">
        <f t="shared" si="46"/>
        <v/>
      </c>
      <c r="F354" s="441" t="str">
        <f t="shared" si="51"/>
        <v/>
      </c>
      <c r="G354" s="441" t="str">
        <f t="shared" si="52"/>
        <v/>
      </c>
      <c r="H354" s="441" t="str">
        <f t="shared" si="47"/>
        <v/>
      </c>
      <c r="I354" s="441" t="str">
        <f t="shared" si="53"/>
        <v/>
      </c>
      <c r="J354" s="441" t="str">
        <f t="shared" si="48"/>
        <v/>
      </c>
    </row>
    <row r="355" spans="2:10" ht="15" customHeight="1" x14ac:dyDescent="0.25">
      <c r="B355" s="418" t="str">
        <f t="shared" si="49"/>
        <v/>
      </c>
      <c r="C355" s="440" t="str">
        <f t="shared" si="50"/>
        <v/>
      </c>
      <c r="D355" s="441" t="str">
        <f t="shared" si="45"/>
        <v/>
      </c>
      <c r="E355" s="441" t="str">
        <f t="shared" si="46"/>
        <v/>
      </c>
      <c r="F355" s="441" t="str">
        <f t="shared" si="51"/>
        <v/>
      </c>
      <c r="G355" s="441" t="str">
        <f t="shared" si="52"/>
        <v/>
      </c>
      <c r="H355" s="441" t="str">
        <f t="shared" si="47"/>
        <v/>
      </c>
      <c r="I355" s="441" t="str">
        <f t="shared" si="53"/>
        <v/>
      </c>
      <c r="J355" s="441" t="str">
        <f t="shared" si="48"/>
        <v/>
      </c>
    </row>
    <row r="356" spans="2:10" ht="15" customHeight="1" x14ac:dyDescent="0.25">
      <c r="B356" s="418" t="str">
        <f t="shared" si="49"/>
        <v/>
      </c>
      <c r="C356" s="440" t="str">
        <f t="shared" si="50"/>
        <v/>
      </c>
      <c r="D356" s="441" t="str">
        <f t="shared" si="45"/>
        <v/>
      </c>
      <c r="E356" s="441" t="str">
        <f t="shared" si="46"/>
        <v/>
      </c>
      <c r="F356" s="441" t="str">
        <f t="shared" si="51"/>
        <v/>
      </c>
      <c r="G356" s="441" t="str">
        <f t="shared" si="52"/>
        <v/>
      </c>
      <c r="H356" s="441" t="str">
        <f t="shared" si="47"/>
        <v/>
      </c>
      <c r="I356" s="441" t="str">
        <f t="shared" si="53"/>
        <v/>
      </c>
      <c r="J356" s="441" t="str">
        <f t="shared" si="48"/>
        <v/>
      </c>
    </row>
    <row r="357" spans="2:10" ht="15" customHeight="1" x14ac:dyDescent="0.25">
      <c r="B357" s="418" t="str">
        <f t="shared" si="49"/>
        <v/>
      </c>
      <c r="C357" s="440" t="str">
        <f t="shared" si="50"/>
        <v/>
      </c>
      <c r="D357" s="441" t="str">
        <f t="shared" si="45"/>
        <v/>
      </c>
      <c r="E357" s="441" t="str">
        <f t="shared" si="46"/>
        <v/>
      </c>
      <c r="F357" s="441" t="str">
        <f t="shared" si="51"/>
        <v/>
      </c>
      <c r="G357" s="441" t="str">
        <f t="shared" si="52"/>
        <v/>
      </c>
      <c r="H357" s="441" t="str">
        <f t="shared" si="47"/>
        <v/>
      </c>
      <c r="I357" s="441" t="str">
        <f t="shared" si="53"/>
        <v/>
      </c>
      <c r="J357" s="441" t="str">
        <f t="shared" si="48"/>
        <v/>
      </c>
    </row>
    <row r="358" spans="2:10" ht="15" customHeight="1" x14ac:dyDescent="0.25">
      <c r="B358" s="418" t="str">
        <f t="shared" si="49"/>
        <v/>
      </c>
      <c r="C358" s="440" t="str">
        <f t="shared" si="50"/>
        <v/>
      </c>
      <c r="D358" s="441" t="str">
        <f t="shared" si="45"/>
        <v/>
      </c>
      <c r="E358" s="441" t="str">
        <f t="shared" si="46"/>
        <v/>
      </c>
      <c r="F358" s="441" t="str">
        <f t="shared" si="51"/>
        <v/>
      </c>
      <c r="G358" s="441" t="str">
        <f t="shared" si="52"/>
        <v/>
      </c>
      <c r="H358" s="441" t="str">
        <f t="shared" si="47"/>
        <v/>
      </c>
      <c r="I358" s="441" t="str">
        <f t="shared" si="53"/>
        <v/>
      </c>
      <c r="J358" s="441" t="str">
        <f t="shared" si="48"/>
        <v/>
      </c>
    </row>
    <row r="359" spans="2:10" ht="15" customHeight="1" x14ac:dyDescent="0.25">
      <c r="B359" s="418" t="str">
        <f t="shared" si="49"/>
        <v/>
      </c>
      <c r="C359" s="440" t="str">
        <f t="shared" si="50"/>
        <v/>
      </c>
      <c r="D359" s="441" t="str">
        <f t="shared" si="45"/>
        <v/>
      </c>
      <c r="E359" s="441" t="str">
        <f t="shared" si="46"/>
        <v/>
      </c>
      <c r="F359" s="441" t="str">
        <f t="shared" si="51"/>
        <v/>
      </c>
      <c r="G359" s="441" t="str">
        <f t="shared" si="52"/>
        <v/>
      </c>
      <c r="H359" s="441" t="str">
        <f t="shared" si="47"/>
        <v/>
      </c>
      <c r="I359" s="441" t="str">
        <f t="shared" si="53"/>
        <v/>
      </c>
      <c r="J359" s="441" t="str">
        <f t="shared" si="48"/>
        <v/>
      </c>
    </row>
    <row r="360" spans="2:10" ht="15" customHeight="1" x14ac:dyDescent="0.25">
      <c r="B360" s="418" t="str">
        <f t="shared" si="49"/>
        <v/>
      </c>
      <c r="C360" s="440" t="str">
        <f t="shared" si="50"/>
        <v/>
      </c>
      <c r="D360" s="441" t="str">
        <f t="shared" si="45"/>
        <v/>
      </c>
      <c r="E360" s="441" t="str">
        <f t="shared" si="46"/>
        <v/>
      </c>
      <c r="F360" s="441" t="str">
        <f t="shared" si="51"/>
        <v/>
      </c>
      <c r="G360" s="441" t="str">
        <f t="shared" si="52"/>
        <v/>
      </c>
      <c r="H360" s="441" t="str">
        <f t="shared" si="47"/>
        <v/>
      </c>
      <c r="I360" s="441" t="str">
        <f t="shared" si="53"/>
        <v/>
      </c>
      <c r="J360" s="441" t="str">
        <f t="shared" si="48"/>
        <v/>
      </c>
    </row>
    <row r="361" spans="2:10" ht="15" customHeight="1" x14ac:dyDescent="0.25">
      <c r="B361" s="418" t="str">
        <f t="shared" si="49"/>
        <v/>
      </c>
      <c r="C361" s="440" t="str">
        <f t="shared" si="50"/>
        <v/>
      </c>
      <c r="D361" s="441" t="str">
        <f t="shared" si="45"/>
        <v/>
      </c>
      <c r="E361" s="441" t="str">
        <f t="shared" si="46"/>
        <v/>
      </c>
      <c r="F361" s="441" t="str">
        <f t="shared" si="51"/>
        <v/>
      </c>
      <c r="G361" s="441" t="str">
        <f t="shared" si="52"/>
        <v/>
      </c>
      <c r="H361" s="441" t="str">
        <f t="shared" si="47"/>
        <v/>
      </c>
      <c r="I361" s="441" t="str">
        <f t="shared" si="53"/>
        <v/>
      </c>
      <c r="J361" s="441" t="str">
        <f t="shared" si="48"/>
        <v/>
      </c>
    </row>
    <row r="362" spans="2:10" ht="15" customHeight="1" x14ac:dyDescent="0.25">
      <c r="B362" s="418" t="str">
        <f t="shared" si="49"/>
        <v/>
      </c>
      <c r="C362" s="440" t="str">
        <f t="shared" si="50"/>
        <v/>
      </c>
      <c r="D362" s="441" t="str">
        <f t="shared" si="45"/>
        <v/>
      </c>
      <c r="E362" s="441" t="str">
        <f t="shared" si="46"/>
        <v/>
      </c>
      <c r="F362" s="441" t="str">
        <f t="shared" si="51"/>
        <v/>
      </c>
      <c r="G362" s="441" t="str">
        <f t="shared" si="52"/>
        <v/>
      </c>
      <c r="H362" s="441" t="str">
        <f t="shared" si="47"/>
        <v/>
      </c>
      <c r="I362" s="441" t="str">
        <f t="shared" si="53"/>
        <v/>
      </c>
      <c r="J362" s="441" t="str">
        <f t="shared" si="48"/>
        <v/>
      </c>
    </row>
    <row r="363" spans="2:10" ht="15" customHeight="1" x14ac:dyDescent="0.25">
      <c r="B363" s="418" t="str">
        <f t="shared" si="49"/>
        <v/>
      </c>
      <c r="C363" s="440" t="str">
        <f t="shared" si="50"/>
        <v/>
      </c>
      <c r="D363" s="441" t="str">
        <f t="shared" si="45"/>
        <v/>
      </c>
      <c r="E363" s="441" t="str">
        <f t="shared" si="46"/>
        <v/>
      </c>
      <c r="F363" s="441" t="str">
        <f t="shared" si="51"/>
        <v/>
      </c>
      <c r="G363" s="441" t="str">
        <f t="shared" si="52"/>
        <v/>
      </c>
      <c r="H363" s="441" t="str">
        <f t="shared" si="47"/>
        <v/>
      </c>
      <c r="I363" s="441" t="str">
        <f t="shared" si="53"/>
        <v/>
      </c>
      <c r="J363" s="441" t="str">
        <f t="shared" si="48"/>
        <v/>
      </c>
    </row>
    <row r="364" spans="2:10" ht="15" customHeight="1" x14ac:dyDescent="0.25">
      <c r="B364" s="418" t="str">
        <f t="shared" si="49"/>
        <v/>
      </c>
      <c r="C364" s="440" t="str">
        <f t="shared" si="50"/>
        <v/>
      </c>
      <c r="D364" s="441" t="str">
        <f t="shared" si="45"/>
        <v/>
      </c>
      <c r="E364" s="441" t="str">
        <f t="shared" si="46"/>
        <v/>
      </c>
      <c r="F364" s="441" t="str">
        <f t="shared" si="51"/>
        <v/>
      </c>
      <c r="G364" s="441" t="str">
        <f t="shared" si="52"/>
        <v/>
      </c>
      <c r="H364" s="441" t="str">
        <f t="shared" si="47"/>
        <v/>
      </c>
      <c r="I364" s="441" t="str">
        <f t="shared" si="53"/>
        <v/>
      </c>
      <c r="J364" s="441" t="str">
        <f t="shared" si="48"/>
        <v/>
      </c>
    </row>
    <row r="365" spans="2:10" ht="15" customHeight="1" x14ac:dyDescent="0.25">
      <c r="B365" s="418" t="str">
        <f t="shared" si="49"/>
        <v/>
      </c>
      <c r="C365" s="440" t="str">
        <f t="shared" si="50"/>
        <v/>
      </c>
      <c r="D365" s="441" t="str">
        <f t="shared" si="45"/>
        <v/>
      </c>
      <c r="E365" s="441" t="str">
        <f t="shared" si="46"/>
        <v/>
      </c>
      <c r="F365" s="441" t="str">
        <f t="shared" si="51"/>
        <v/>
      </c>
      <c r="G365" s="441" t="str">
        <f t="shared" si="52"/>
        <v/>
      </c>
      <c r="H365" s="441" t="str">
        <f t="shared" si="47"/>
        <v/>
      </c>
      <c r="I365" s="441" t="str">
        <f t="shared" si="53"/>
        <v/>
      </c>
      <c r="J365" s="441" t="str">
        <f t="shared" si="48"/>
        <v/>
      </c>
    </row>
    <row r="366" spans="2:10" ht="15" customHeight="1" x14ac:dyDescent="0.25">
      <c r="B366" s="418" t="str">
        <f t="shared" si="49"/>
        <v/>
      </c>
      <c r="C366" s="440" t="str">
        <f t="shared" si="50"/>
        <v/>
      </c>
      <c r="D366" s="441" t="str">
        <f t="shared" si="45"/>
        <v/>
      </c>
      <c r="E366" s="441" t="str">
        <f t="shared" si="46"/>
        <v/>
      </c>
      <c r="F366" s="441" t="str">
        <f t="shared" si="51"/>
        <v/>
      </c>
      <c r="G366" s="441" t="str">
        <f t="shared" si="52"/>
        <v/>
      </c>
      <c r="H366" s="441" t="str">
        <f t="shared" si="47"/>
        <v/>
      </c>
      <c r="I366" s="441" t="str">
        <f t="shared" si="53"/>
        <v/>
      </c>
      <c r="J366" s="441" t="str">
        <f t="shared" si="48"/>
        <v/>
      </c>
    </row>
    <row r="367" spans="2:10" ht="15" customHeight="1" x14ac:dyDescent="0.25">
      <c r="B367" s="418" t="str">
        <f t="shared" si="49"/>
        <v/>
      </c>
      <c r="C367" s="440" t="str">
        <f t="shared" si="50"/>
        <v/>
      </c>
      <c r="D367" s="441" t="str">
        <f t="shared" si="45"/>
        <v/>
      </c>
      <c r="E367" s="441" t="str">
        <f t="shared" si="46"/>
        <v/>
      </c>
      <c r="F367" s="441" t="str">
        <f t="shared" si="51"/>
        <v/>
      </c>
      <c r="G367" s="441" t="str">
        <f t="shared" si="52"/>
        <v/>
      </c>
      <c r="H367" s="441" t="str">
        <f t="shared" si="47"/>
        <v/>
      </c>
      <c r="I367" s="441" t="str">
        <f t="shared" si="53"/>
        <v/>
      </c>
      <c r="J367" s="441" t="str">
        <f t="shared" si="48"/>
        <v/>
      </c>
    </row>
    <row r="368" spans="2:10" ht="15" customHeight="1" x14ac:dyDescent="0.25">
      <c r="B368" s="418" t="str">
        <f t="shared" si="49"/>
        <v/>
      </c>
      <c r="C368" s="440" t="str">
        <f t="shared" si="50"/>
        <v/>
      </c>
      <c r="D368" s="441" t="str">
        <f t="shared" si="45"/>
        <v/>
      </c>
      <c r="E368" s="441" t="str">
        <f t="shared" si="46"/>
        <v/>
      </c>
      <c r="F368" s="441" t="str">
        <f t="shared" si="51"/>
        <v/>
      </c>
      <c r="G368" s="441" t="str">
        <f t="shared" si="52"/>
        <v/>
      </c>
      <c r="H368" s="441" t="str">
        <f t="shared" si="47"/>
        <v/>
      </c>
      <c r="I368" s="441" t="str">
        <f t="shared" si="53"/>
        <v/>
      </c>
      <c r="J368" s="441" t="str">
        <f t="shared" si="48"/>
        <v/>
      </c>
    </row>
    <row r="369" spans="2:10" ht="15" customHeight="1" x14ac:dyDescent="0.25">
      <c r="B369" s="418" t="str">
        <f t="shared" si="49"/>
        <v/>
      </c>
      <c r="C369" s="440" t="str">
        <f t="shared" si="50"/>
        <v/>
      </c>
      <c r="D369" s="441" t="str">
        <f t="shared" si="45"/>
        <v/>
      </c>
      <c r="E369" s="441" t="str">
        <f t="shared" si="46"/>
        <v/>
      </c>
      <c r="F369" s="441" t="str">
        <f t="shared" si="51"/>
        <v/>
      </c>
      <c r="G369" s="441" t="str">
        <f t="shared" si="52"/>
        <v/>
      </c>
      <c r="H369" s="441" t="str">
        <f t="shared" si="47"/>
        <v/>
      </c>
      <c r="I369" s="441" t="str">
        <f t="shared" si="53"/>
        <v/>
      </c>
      <c r="J369" s="441" t="str">
        <f t="shared" si="48"/>
        <v/>
      </c>
    </row>
    <row r="370" spans="2:10" ht="15" customHeight="1" x14ac:dyDescent="0.25">
      <c r="B370" s="418" t="str">
        <f t="shared" si="49"/>
        <v/>
      </c>
      <c r="C370" s="440" t="str">
        <f t="shared" si="50"/>
        <v/>
      </c>
      <c r="D370" s="441" t="str">
        <f t="shared" si="45"/>
        <v/>
      </c>
      <c r="E370" s="441" t="str">
        <f t="shared" si="46"/>
        <v/>
      </c>
      <c r="F370" s="441" t="str">
        <f t="shared" si="51"/>
        <v/>
      </c>
      <c r="G370" s="441" t="str">
        <f t="shared" si="52"/>
        <v/>
      </c>
      <c r="H370" s="441" t="str">
        <f t="shared" si="47"/>
        <v/>
      </c>
      <c r="I370" s="441" t="str">
        <f t="shared" si="53"/>
        <v/>
      </c>
      <c r="J370" s="441" t="str">
        <f t="shared" si="48"/>
        <v/>
      </c>
    </row>
    <row r="371" spans="2:10" ht="15" customHeight="1" x14ac:dyDescent="0.25">
      <c r="B371" s="418" t="str">
        <f t="shared" si="49"/>
        <v/>
      </c>
      <c r="C371" s="440" t="str">
        <f t="shared" si="50"/>
        <v/>
      </c>
      <c r="D371" s="441" t="str">
        <f t="shared" si="45"/>
        <v/>
      </c>
      <c r="E371" s="441" t="str">
        <f t="shared" si="46"/>
        <v/>
      </c>
      <c r="F371" s="441" t="str">
        <f t="shared" si="51"/>
        <v/>
      </c>
      <c r="G371" s="441" t="str">
        <f t="shared" si="52"/>
        <v/>
      </c>
      <c r="H371" s="441" t="str">
        <f t="shared" si="47"/>
        <v/>
      </c>
      <c r="I371" s="441" t="str">
        <f t="shared" si="53"/>
        <v/>
      </c>
      <c r="J371" s="441" t="str">
        <f t="shared" si="48"/>
        <v/>
      </c>
    </row>
    <row r="372" spans="2:10" ht="15" customHeight="1" x14ac:dyDescent="0.25">
      <c r="B372" s="418" t="str">
        <f t="shared" si="49"/>
        <v/>
      </c>
      <c r="C372" s="440" t="str">
        <f t="shared" si="50"/>
        <v/>
      </c>
      <c r="D372" s="441" t="str">
        <f t="shared" si="45"/>
        <v/>
      </c>
      <c r="E372" s="441" t="str">
        <f t="shared" si="46"/>
        <v/>
      </c>
      <c r="F372" s="441" t="str">
        <f t="shared" si="51"/>
        <v/>
      </c>
      <c r="G372" s="441" t="str">
        <f t="shared" si="52"/>
        <v/>
      </c>
      <c r="H372" s="441" t="str">
        <f t="shared" si="47"/>
        <v/>
      </c>
      <c r="I372" s="441" t="str">
        <f t="shared" si="53"/>
        <v/>
      </c>
      <c r="J372" s="441" t="str">
        <f t="shared" si="48"/>
        <v/>
      </c>
    </row>
    <row r="373" spans="2:10" ht="15" customHeight="1" x14ac:dyDescent="0.25">
      <c r="B373" s="418" t="str">
        <f t="shared" si="49"/>
        <v/>
      </c>
      <c r="C373" s="440" t="str">
        <f t="shared" si="50"/>
        <v/>
      </c>
      <c r="D373" s="441" t="str">
        <f t="shared" si="45"/>
        <v/>
      </c>
      <c r="E373" s="441" t="str">
        <f t="shared" si="46"/>
        <v/>
      </c>
      <c r="F373" s="441" t="str">
        <f t="shared" si="51"/>
        <v/>
      </c>
      <c r="G373" s="441" t="str">
        <f t="shared" si="52"/>
        <v/>
      </c>
      <c r="H373" s="441" t="str">
        <f t="shared" si="47"/>
        <v/>
      </c>
      <c r="I373" s="441" t="str">
        <f t="shared" si="53"/>
        <v/>
      </c>
      <c r="J373" s="441" t="str">
        <f t="shared" si="48"/>
        <v/>
      </c>
    </row>
    <row r="374" spans="2:10" ht="15" customHeight="1" x14ac:dyDescent="0.25">
      <c r="B374" s="418" t="str">
        <f t="shared" si="49"/>
        <v/>
      </c>
      <c r="C374" s="440" t="str">
        <f t="shared" si="50"/>
        <v/>
      </c>
      <c r="D374" s="441" t="str">
        <f t="shared" si="45"/>
        <v/>
      </c>
      <c r="E374" s="441" t="str">
        <f t="shared" si="46"/>
        <v/>
      </c>
      <c r="F374" s="441" t="str">
        <f t="shared" si="51"/>
        <v/>
      </c>
      <c r="G374" s="441" t="str">
        <f t="shared" si="52"/>
        <v/>
      </c>
      <c r="H374" s="441" t="str">
        <f t="shared" si="47"/>
        <v/>
      </c>
      <c r="I374" s="441" t="str">
        <f t="shared" si="53"/>
        <v/>
      </c>
      <c r="J374" s="441" t="str">
        <f t="shared" si="48"/>
        <v/>
      </c>
    </row>
    <row r="375" spans="2:10" ht="15" customHeight="1" x14ac:dyDescent="0.25">
      <c r="B375" s="418" t="str">
        <f t="shared" si="49"/>
        <v/>
      </c>
      <c r="C375" s="440" t="str">
        <f t="shared" si="50"/>
        <v/>
      </c>
      <c r="D375" s="441" t="str">
        <f t="shared" si="45"/>
        <v/>
      </c>
      <c r="E375" s="441" t="str">
        <f t="shared" si="46"/>
        <v/>
      </c>
      <c r="F375" s="441" t="str">
        <f t="shared" si="51"/>
        <v/>
      </c>
      <c r="G375" s="441" t="str">
        <f t="shared" si="52"/>
        <v/>
      </c>
      <c r="H375" s="441" t="str">
        <f t="shared" si="47"/>
        <v/>
      </c>
      <c r="I375" s="441" t="str">
        <f t="shared" si="53"/>
        <v/>
      </c>
      <c r="J375" s="441" t="str">
        <f t="shared" si="48"/>
        <v/>
      </c>
    </row>
    <row r="376" spans="2:10" ht="15" customHeight="1" x14ac:dyDescent="0.25">
      <c r="B376" s="418" t="str">
        <f t="shared" si="49"/>
        <v/>
      </c>
      <c r="C376" s="440" t="str">
        <f t="shared" si="50"/>
        <v/>
      </c>
      <c r="D376" s="441" t="str">
        <f t="shared" si="45"/>
        <v/>
      </c>
      <c r="E376" s="441" t="str">
        <f t="shared" si="46"/>
        <v/>
      </c>
      <c r="F376" s="441" t="str">
        <f t="shared" si="51"/>
        <v/>
      </c>
      <c r="G376" s="441" t="str">
        <f t="shared" si="52"/>
        <v/>
      </c>
      <c r="H376" s="441" t="str">
        <f t="shared" si="47"/>
        <v/>
      </c>
      <c r="I376" s="441" t="str">
        <f t="shared" si="53"/>
        <v/>
      </c>
      <c r="J376" s="441" t="str">
        <f t="shared" si="48"/>
        <v/>
      </c>
    </row>
    <row r="377" spans="2:10" ht="15" customHeight="1" x14ac:dyDescent="0.25">
      <c r="B377" s="418" t="str">
        <f t="shared" si="49"/>
        <v/>
      </c>
      <c r="C377" s="440" t="str">
        <f t="shared" si="50"/>
        <v/>
      </c>
      <c r="D377" s="441" t="str">
        <f t="shared" si="45"/>
        <v/>
      </c>
      <c r="E377" s="441" t="str">
        <f t="shared" si="46"/>
        <v/>
      </c>
      <c r="F377" s="441" t="str">
        <f t="shared" si="51"/>
        <v/>
      </c>
      <c r="G377" s="441" t="str">
        <f t="shared" si="52"/>
        <v/>
      </c>
      <c r="H377" s="441" t="str">
        <f t="shared" si="47"/>
        <v/>
      </c>
      <c r="I377" s="441" t="str">
        <f t="shared" si="53"/>
        <v/>
      </c>
      <c r="J377" s="441" t="str">
        <f t="shared" si="48"/>
        <v/>
      </c>
    </row>
    <row r="378" spans="2:10" ht="15" customHeight="1" x14ac:dyDescent="0.25">
      <c r="B378" s="418" t="str">
        <f t="shared" si="49"/>
        <v/>
      </c>
      <c r="C378" s="440" t="str">
        <f t="shared" si="50"/>
        <v/>
      </c>
      <c r="D378" s="441" t="str">
        <f t="shared" si="45"/>
        <v/>
      </c>
      <c r="E378" s="441" t="str">
        <f t="shared" si="46"/>
        <v/>
      </c>
      <c r="F378" s="441" t="str">
        <f t="shared" si="51"/>
        <v/>
      </c>
      <c r="G378" s="441" t="str">
        <f t="shared" si="52"/>
        <v/>
      </c>
      <c r="H378" s="441" t="str">
        <f t="shared" si="47"/>
        <v/>
      </c>
      <c r="I378" s="441" t="str">
        <f t="shared" si="53"/>
        <v/>
      </c>
      <c r="J378" s="441" t="str">
        <f t="shared" si="48"/>
        <v/>
      </c>
    </row>
    <row r="379" spans="2:10" ht="15" customHeight="1" x14ac:dyDescent="0.25">
      <c r="B379" s="418" t="str">
        <f t="shared" si="49"/>
        <v/>
      </c>
      <c r="C379" s="440" t="str">
        <f t="shared" si="50"/>
        <v/>
      </c>
      <c r="D379" s="441" t="str">
        <f t="shared" si="45"/>
        <v/>
      </c>
      <c r="E379" s="441" t="str">
        <f t="shared" si="46"/>
        <v/>
      </c>
      <c r="F379" s="441" t="str">
        <f t="shared" si="51"/>
        <v/>
      </c>
      <c r="G379" s="441" t="str">
        <f t="shared" si="52"/>
        <v/>
      </c>
      <c r="H379" s="441" t="str">
        <f t="shared" si="47"/>
        <v/>
      </c>
      <c r="I379" s="441" t="str">
        <f t="shared" si="53"/>
        <v/>
      </c>
      <c r="J379" s="441" t="str">
        <f t="shared" si="48"/>
        <v/>
      </c>
    </row>
    <row r="380" spans="2:10" ht="15" customHeight="1" x14ac:dyDescent="0.25">
      <c r="B380" s="418" t="str">
        <f t="shared" si="49"/>
        <v/>
      </c>
      <c r="C380" s="440" t="str">
        <f t="shared" si="50"/>
        <v/>
      </c>
      <c r="D380" s="441" t="str">
        <f t="shared" si="45"/>
        <v/>
      </c>
      <c r="E380" s="441" t="str">
        <f t="shared" si="46"/>
        <v/>
      </c>
      <c r="F380" s="441" t="str">
        <f t="shared" si="51"/>
        <v/>
      </c>
      <c r="G380" s="441" t="str">
        <f t="shared" si="52"/>
        <v/>
      </c>
      <c r="H380" s="441" t="str">
        <f t="shared" si="47"/>
        <v/>
      </c>
      <c r="I380" s="441" t="str">
        <f t="shared" si="53"/>
        <v/>
      </c>
      <c r="J380" s="441" t="str">
        <f t="shared" si="48"/>
        <v/>
      </c>
    </row>
    <row r="381" spans="2:10" ht="15" customHeight="1" x14ac:dyDescent="0.25">
      <c r="B381" s="418" t="str">
        <f t="shared" si="49"/>
        <v/>
      </c>
      <c r="C381" s="440" t="str">
        <f t="shared" si="50"/>
        <v/>
      </c>
      <c r="D381" s="441" t="str">
        <f t="shared" si="45"/>
        <v/>
      </c>
      <c r="E381" s="441" t="str">
        <f t="shared" si="46"/>
        <v/>
      </c>
      <c r="F381" s="441" t="str">
        <f t="shared" si="51"/>
        <v/>
      </c>
      <c r="G381" s="441" t="str">
        <f t="shared" si="52"/>
        <v/>
      </c>
      <c r="H381" s="441" t="str">
        <f t="shared" si="47"/>
        <v/>
      </c>
      <c r="I381" s="441" t="str">
        <f t="shared" si="53"/>
        <v/>
      </c>
      <c r="J381" s="441" t="str">
        <f t="shared" si="48"/>
        <v/>
      </c>
    </row>
    <row r="382" spans="2:10" ht="15" customHeight="1" x14ac:dyDescent="0.25">
      <c r="B382" s="418" t="str">
        <f t="shared" si="49"/>
        <v/>
      </c>
      <c r="C382" s="440" t="str">
        <f t="shared" si="50"/>
        <v/>
      </c>
      <c r="D382" s="441" t="str">
        <f t="shared" si="45"/>
        <v/>
      </c>
      <c r="E382" s="441" t="str">
        <f t="shared" si="46"/>
        <v/>
      </c>
      <c r="F382" s="441" t="str">
        <f t="shared" si="51"/>
        <v/>
      </c>
      <c r="G382" s="441" t="str">
        <f t="shared" si="52"/>
        <v/>
      </c>
      <c r="H382" s="441" t="str">
        <f t="shared" si="47"/>
        <v/>
      </c>
      <c r="I382" s="441" t="str">
        <f t="shared" si="53"/>
        <v/>
      </c>
      <c r="J382" s="441" t="str">
        <f t="shared" si="48"/>
        <v/>
      </c>
    </row>
    <row r="383" spans="2:10" ht="15" customHeight="1" x14ac:dyDescent="0.25">
      <c r="B383" s="418" t="str">
        <f t="shared" si="49"/>
        <v/>
      </c>
      <c r="C383" s="440" t="str">
        <f t="shared" si="50"/>
        <v/>
      </c>
      <c r="D383" s="441" t="str">
        <f t="shared" si="45"/>
        <v/>
      </c>
      <c r="E383" s="441" t="str">
        <f t="shared" si="46"/>
        <v/>
      </c>
      <c r="F383" s="441" t="str">
        <f t="shared" si="51"/>
        <v/>
      </c>
      <c r="G383" s="441" t="str">
        <f t="shared" si="52"/>
        <v/>
      </c>
      <c r="H383" s="441" t="str">
        <f t="shared" si="47"/>
        <v/>
      </c>
      <c r="I383" s="441" t="str">
        <f t="shared" si="53"/>
        <v/>
      </c>
      <c r="J383" s="441" t="str">
        <f t="shared" si="48"/>
        <v/>
      </c>
    </row>
    <row r="384" spans="2:10" ht="15" customHeight="1" x14ac:dyDescent="0.25">
      <c r="B384" s="418" t="str">
        <f t="shared" si="49"/>
        <v/>
      </c>
      <c r="C384" s="440" t="str">
        <f t="shared" si="50"/>
        <v/>
      </c>
      <c r="D384" s="441" t="str">
        <f t="shared" si="45"/>
        <v/>
      </c>
      <c r="E384" s="441" t="str">
        <f t="shared" si="46"/>
        <v/>
      </c>
      <c r="F384" s="441" t="str">
        <f t="shared" si="51"/>
        <v/>
      </c>
      <c r="G384" s="441" t="str">
        <f t="shared" si="52"/>
        <v/>
      </c>
      <c r="H384" s="441" t="str">
        <f t="shared" si="47"/>
        <v/>
      </c>
      <c r="I384" s="441" t="str">
        <f t="shared" si="53"/>
        <v/>
      </c>
      <c r="J384" s="441" t="str">
        <f t="shared" si="48"/>
        <v/>
      </c>
    </row>
    <row r="385" spans="2:10" ht="15" customHeight="1" x14ac:dyDescent="0.25">
      <c r="B385" s="418" t="str">
        <f t="shared" si="49"/>
        <v/>
      </c>
      <c r="C385" s="440" t="str">
        <f t="shared" si="50"/>
        <v/>
      </c>
      <c r="D385" s="441" t="str">
        <f t="shared" si="45"/>
        <v/>
      </c>
      <c r="E385" s="441" t="str">
        <f t="shared" si="46"/>
        <v/>
      </c>
      <c r="F385" s="441" t="str">
        <f t="shared" si="51"/>
        <v/>
      </c>
      <c r="G385" s="441" t="str">
        <f t="shared" si="52"/>
        <v/>
      </c>
      <c r="H385" s="441" t="str">
        <f t="shared" si="47"/>
        <v/>
      </c>
      <c r="I385" s="441" t="str">
        <f t="shared" si="53"/>
        <v/>
      </c>
      <c r="J385" s="441" t="str">
        <f t="shared" si="48"/>
        <v/>
      </c>
    </row>
    <row r="386" spans="2:10" ht="15" customHeight="1" x14ac:dyDescent="0.25">
      <c r="B386" s="418" t="str">
        <f t="shared" si="49"/>
        <v/>
      </c>
      <c r="C386" s="440" t="str">
        <f t="shared" si="50"/>
        <v/>
      </c>
      <c r="D386" s="441" t="str">
        <f t="shared" si="45"/>
        <v/>
      </c>
      <c r="E386" s="441" t="str">
        <f t="shared" si="46"/>
        <v/>
      </c>
      <c r="F386" s="441" t="str">
        <f t="shared" si="51"/>
        <v/>
      </c>
      <c r="G386" s="441" t="str">
        <f t="shared" si="52"/>
        <v/>
      </c>
      <c r="H386" s="441" t="str">
        <f t="shared" si="47"/>
        <v/>
      </c>
      <c r="I386" s="441" t="str">
        <f t="shared" si="53"/>
        <v/>
      </c>
      <c r="J386" s="441" t="str">
        <f t="shared" si="48"/>
        <v/>
      </c>
    </row>
    <row r="387" spans="2:10" ht="15" customHeight="1" x14ac:dyDescent="0.25">
      <c r="B387" s="418" t="str">
        <f t="shared" si="49"/>
        <v/>
      </c>
      <c r="C387" s="440" t="str">
        <f t="shared" si="50"/>
        <v/>
      </c>
      <c r="D387" s="441" t="str">
        <f t="shared" si="45"/>
        <v/>
      </c>
      <c r="E387" s="441" t="str">
        <f t="shared" si="46"/>
        <v/>
      </c>
      <c r="F387" s="441" t="str">
        <f t="shared" si="51"/>
        <v/>
      </c>
      <c r="G387" s="441" t="str">
        <f t="shared" si="52"/>
        <v/>
      </c>
      <c r="H387" s="441" t="str">
        <f t="shared" si="47"/>
        <v/>
      </c>
      <c r="I387" s="441" t="str">
        <f t="shared" si="53"/>
        <v/>
      </c>
      <c r="J387" s="441" t="str">
        <f t="shared" si="48"/>
        <v/>
      </c>
    </row>
    <row r="388" spans="2:10" ht="15" customHeight="1" x14ac:dyDescent="0.25">
      <c r="B388" s="418" t="str">
        <f t="shared" si="49"/>
        <v/>
      </c>
      <c r="C388" s="440" t="str">
        <f t="shared" si="50"/>
        <v/>
      </c>
      <c r="D388" s="441" t="str">
        <f t="shared" si="45"/>
        <v/>
      </c>
      <c r="E388" s="441" t="str">
        <f t="shared" si="46"/>
        <v/>
      </c>
      <c r="F388" s="441" t="str">
        <f t="shared" si="51"/>
        <v/>
      </c>
      <c r="G388" s="441" t="str">
        <f t="shared" si="52"/>
        <v/>
      </c>
      <c r="H388" s="441" t="str">
        <f t="shared" si="47"/>
        <v/>
      </c>
      <c r="I388" s="441" t="str">
        <f t="shared" si="53"/>
        <v/>
      </c>
      <c r="J388" s="441" t="str">
        <f t="shared" si="48"/>
        <v/>
      </c>
    </row>
    <row r="389" spans="2:10" ht="15" customHeight="1" x14ac:dyDescent="0.25">
      <c r="B389" s="418" t="str">
        <f t="shared" si="49"/>
        <v/>
      </c>
      <c r="C389" s="440" t="str">
        <f t="shared" si="50"/>
        <v/>
      </c>
      <c r="D389" s="441" t="str">
        <f t="shared" si="45"/>
        <v/>
      </c>
      <c r="E389" s="441" t="str">
        <f t="shared" si="46"/>
        <v/>
      </c>
      <c r="F389" s="441" t="str">
        <f t="shared" si="51"/>
        <v/>
      </c>
      <c r="G389" s="441" t="str">
        <f t="shared" si="52"/>
        <v/>
      </c>
      <c r="H389" s="441" t="str">
        <f t="shared" si="47"/>
        <v/>
      </c>
      <c r="I389" s="441" t="str">
        <f t="shared" si="53"/>
        <v/>
      </c>
      <c r="J389" s="441" t="str">
        <f t="shared" si="48"/>
        <v/>
      </c>
    </row>
    <row r="390" spans="2:10" ht="15" customHeight="1" x14ac:dyDescent="0.25">
      <c r="B390" s="418" t="str">
        <f t="shared" si="49"/>
        <v/>
      </c>
      <c r="C390" s="440" t="str">
        <f t="shared" si="50"/>
        <v/>
      </c>
      <c r="D390" s="441" t="str">
        <f t="shared" si="45"/>
        <v/>
      </c>
      <c r="E390" s="441" t="str">
        <f t="shared" si="46"/>
        <v/>
      </c>
      <c r="F390" s="441" t="str">
        <f t="shared" si="51"/>
        <v/>
      </c>
      <c r="G390" s="441" t="str">
        <f t="shared" si="52"/>
        <v/>
      </c>
      <c r="H390" s="441" t="str">
        <f t="shared" si="47"/>
        <v/>
      </c>
      <c r="I390" s="441" t="str">
        <f t="shared" si="53"/>
        <v/>
      </c>
      <c r="J390" s="441" t="str">
        <f t="shared" si="48"/>
        <v/>
      </c>
    </row>
    <row r="391" spans="2:10" ht="15" customHeight="1" x14ac:dyDescent="0.25">
      <c r="B391" s="418" t="str">
        <f t="shared" si="49"/>
        <v/>
      </c>
      <c r="C391" s="440" t="str">
        <f t="shared" si="50"/>
        <v/>
      </c>
      <c r="D391" s="441" t="str">
        <f t="shared" si="45"/>
        <v/>
      </c>
      <c r="E391" s="441" t="str">
        <f t="shared" si="46"/>
        <v/>
      </c>
      <c r="F391" s="441" t="str">
        <f t="shared" si="51"/>
        <v/>
      </c>
      <c r="G391" s="441" t="str">
        <f t="shared" si="52"/>
        <v/>
      </c>
      <c r="H391" s="441" t="str">
        <f t="shared" si="47"/>
        <v/>
      </c>
      <c r="I391" s="441" t="str">
        <f t="shared" si="53"/>
        <v/>
      </c>
      <c r="J391" s="441" t="str">
        <f t="shared" si="48"/>
        <v/>
      </c>
    </row>
    <row r="392" spans="2:10" ht="15" customHeight="1" x14ac:dyDescent="0.25">
      <c r="B392" s="418" t="str">
        <f t="shared" si="49"/>
        <v/>
      </c>
      <c r="C392" s="440" t="str">
        <f t="shared" si="50"/>
        <v/>
      </c>
      <c r="D392" s="441" t="str">
        <f t="shared" si="45"/>
        <v/>
      </c>
      <c r="E392" s="441" t="str">
        <f t="shared" si="46"/>
        <v/>
      </c>
      <c r="F392" s="441" t="str">
        <f t="shared" si="51"/>
        <v/>
      </c>
      <c r="G392" s="441" t="str">
        <f t="shared" si="52"/>
        <v/>
      </c>
      <c r="H392" s="441" t="str">
        <f t="shared" si="47"/>
        <v/>
      </c>
      <c r="I392" s="441" t="str">
        <f t="shared" si="53"/>
        <v/>
      </c>
      <c r="J392" s="441" t="str">
        <f t="shared" si="48"/>
        <v/>
      </c>
    </row>
    <row r="393" spans="2:10" ht="15" customHeight="1" x14ac:dyDescent="0.25">
      <c r="B393" s="418" t="str">
        <f t="shared" si="49"/>
        <v/>
      </c>
      <c r="C393" s="440" t="str">
        <f t="shared" si="50"/>
        <v/>
      </c>
      <c r="D393" s="441" t="str">
        <f t="shared" si="45"/>
        <v/>
      </c>
      <c r="E393" s="441" t="str">
        <f t="shared" si="46"/>
        <v/>
      </c>
      <c r="F393" s="441" t="str">
        <f t="shared" si="51"/>
        <v/>
      </c>
      <c r="G393" s="441" t="str">
        <f t="shared" si="52"/>
        <v/>
      </c>
      <c r="H393" s="441" t="str">
        <f t="shared" si="47"/>
        <v/>
      </c>
      <c r="I393" s="441" t="str">
        <f t="shared" si="53"/>
        <v/>
      </c>
      <c r="J393" s="441" t="str">
        <f t="shared" si="48"/>
        <v/>
      </c>
    </row>
    <row r="394" spans="2:10" ht="15" customHeight="1" x14ac:dyDescent="0.25">
      <c r="B394" s="418" t="str">
        <f t="shared" si="49"/>
        <v/>
      </c>
      <c r="C394" s="440" t="str">
        <f t="shared" si="50"/>
        <v/>
      </c>
      <c r="D394" s="441" t="str">
        <f t="shared" si="45"/>
        <v/>
      </c>
      <c r="E394" s="441" t="str">
        <f t="shared" si="46"/>
        <v/>
      </c>
      <c r="F394" s="441" t="str">
        <f t="shared" si="51"/>
        <v/>
      </c>
      <c r="G394" s="441" t="str">
        <f t="shared" si="52"/>
        <v/>
      </c>
      <c r="H394" s="441" t="str">
        <f t="shared" si="47"/>
        <v/>
      </c>
      <c r="I394" s="441" t="str">
        <f t="shared" si="53"/>
        <v/>
      </c>
      <c r="J394" s="441" t="str">
        <f t="shared" si="48"/>
        <v/>
      </c>
    </row>
    <row r="395" spans="2:10" ht="15" customHeight="1" x14ac:dyDescent="0.25">
      <c r="B395" s="418" t="str">
        <f t="shared" si="49"/>
        <v/>
      </c>
      <c r="C395" s="440" t="str">
        <f t="shared" si="50"/>
        <v/>
      </c>
      <c r="D395" s="441" t="str">
        <f t="shared" si="45"/>
        <v/>
      </c>
      <c r="E395" s="441" t="str">
        <f t="shared" si="46"/>
        <v/>
      </c>
      <c r="F395" s="441" t="str">
        <f t="shared" si="51"/>
        <v/>
      </c>
      <c r="G395" s="441" t="str">
        <f t="shared" si="52"/>
        <v/>
      </c>
      <c r="H395" s="441" t="str">
        <f t="shared" si="47"/>
        <v/>
      </c>
      <c r="I395" s="441" t="str">
        <f t="shared" si="53"/>
        <v/>
      </c>
      <c r="J395" s="441" t="str">
        <f t="shared" si="48"/>
        <v/>
      </c>
    </row>
    <row r="396" spans="2:10" ht="15" customHeight="1" x14ac:dyDescent="0.25">
      <c r="B396" s="418" t="str">
        <f t="shared" si="49"/>
        <v/>
      </c>
      <c r="C396" s="440" t="str">
        <f t="shared" si="50"/>
        <v/>
      </c>
      <c r="D396" s="441" t="str">
        <f t="shared" si="45"/>
        <v/>
      </c>
      <c r="E396" s="441" t="str">
        <f t="shared" si="46"/>
        <v/>
      </c>
      <c r="F396" s="441" t="str">
        <f t="shared" si="51"/>
        <v/>
      </c>
      <c r="G396" s="441" t="str">
        <f t="shared" si="52"/>
        <v/>
      </c>
      <c r="H396" s="441" t="str">
        <f t="shared" si="47"/>
        <v/>
      </c>
      <c r="I396" s="441" t="str">
        <f t="shared" si="53"/>
        <v/>
      </c>
      <c r="J396" s="441" t="str">
        <f t="shared" si="48"/>
        <v/>
      </c>
    </row>
    <row r="397" spans="2:10" ht="15" customHeight="1" x14ac:dyDescent="0.25">
      <c r="B397" s="418" t="str">
        <f t="shared" si="49"/>
        <v/>
      </c>
      <c r="C397" s="440" t="str">
        <f t="shared" si="50"/>
        <v/>
      </c>
      <c r="D397" s="441" t="str">
        <f t="shared" si="45"/>
        <v/>
      </c>
      <c r="E397" s="441" t="str">
        <f t="shared" si="46"/>
        <v/>
      </c>
      <c r="F397" s="441" t="str">
        <f t="shared" si="51"/>
        <v/>
      </c>
      <c r="G397" s="441" t="str">
        <f t="shared" si="52"/>
        <v/>
      </c>
      <c r="H397" s="441" t="str">
        <f t="shared" si="47"/>
        <v/>
      </c>
      <c r="I397" s="441" t="str">
        <f t="shared" si="53"/>
        <v/>
      </c>
      <c r="J397" s="441" t="str">
        <f t="shared" si="48"/>
        <v/>
      </c>
    </row>
    <row r="398" spans="2:10" ht="15" customHeight="1" x14ac:dyDescent="0.25">
      <c r="B398" s="418" t="str">
        <f t="shared" si="49"/>
        <v/>
      </c>
      <c r="C398" s="440" t="str">
        <f t="shared" si="50"/>
        <v/>
      </c>
      <c r="D398" s="441" t="str">
        <f t="shared" si="45"/>
        <v/>
      </c>
      <c r="E398" s="441" t="str">
        <f t="shared" si="46"/>
        <v/>
      </c>
      <c r="F398" s="441" t="str">
        <f t="shared" si="51"/>
        <v/>
      </c>
      <c r="G398" s="441" t="str">
        <f t="shared" si="52"/>
        <v/>
      </c>
      <c r="H398" s="441" t="str">
        <f t="shared" si="47"/>
        <v/>
      </c>
      <c r="I398" s="441" t="str">
        <f t="shared" si="53"/>
        <v/>
      </c>
      <c r="J398" s="441" t="str">
        <f t="shared" si="48"/>
        <v/>
      </c>
    </row>
    <row r="399" spans="2:10" ht="15" customHeight="1" x14ac:dyDescent="0.25">
      <c r="B399" s="418" t="str">
        <f t="shared" si="49"/>
        <v/>
      </c>
      <c r="C399" s="440" t="str">
        <f t="shared" si="50"/>
        <v/>
      </c>
      <c r="D399" s="441" t="str">
        <f t="shared" si="45"/>
        <v/>
      </c>
      <c r="E399" s="441" t="str">
        <f t="shared" si="46"/>
        <v/>
      </c>
      <c r="F399" s="441" t="str">
        <f t="shared" si="51"/>
        <v/>
      </c>
      <c r="G399" s="441" t="str">
        <f t="shared" si="52"/>
        <v/>
      </c>
      <c r="H399" s="441" t="str">
        <f t="shared" si="47"/>
        <v/>
      </c>
      <c r="I399" s="441" t="str">
        <f t="shared" si="53"/>
        <v/>
      </c>
      <c r="J399" s="441" t="str">
        <f t="shared" si="48"/>
        <v/>
      </c>
    </row>
    <row r="400" spans="2:10" ht="15" customHeight="1" x14ac:dyDescent="0.25">
      <c r="B400" s="418" t="str">
        <f t="shared" si="49"/>
        <v/>
      </c>
      <c r="C400" s="440" t="str">
        <f t="shared" si="50"/>
        <v/>
      </c>
      <c r="D400" s="441" t="str">
        <f t="shared" si="45"/>
        <v/>
      </c>
      <c r="E400" s="441" t="str">
        <f t="shared" si="46"/>
        <v/>
      </c>
      <c r="F400" s="441" t="str">
        <f t="shared" si="51"/>
        <v/>
      </c>
      <c r="G400" s="441" t="str">
        <f t="shared" si="52"/>
        <v/>
      </c>
      <c r="H400" s="441" t="str">
        <f t="shared" si="47"/>
        <v/>
      </c>
      <c r="I400" s="441" t="str">
        <f t="shared" si="53"/>
        <v/>
      </c>
      <c r="J400" s="441" t="str">
        <f t="shared" si="48"/>
        <v/>
      </c>
    </row>
    <row r="401" spans="2:10" ht="15" customHeight="1" x14ac:dyDescent="0.25">
      <c r="B401" s="418" t="str">
        <f t="shared" si="49"/>
        <v/>
      </c>
      <c r="C401" s="440" t="str">
        <f t="shared" si="50"/>
        <v/>
      </c>
      <c r="D401" s="441" t="str">
        <f t="shared" si="45"/>
        <v/>
      </c>
      <c r="E401" s="441" t="str">
        <f t="shared" si="46"/>
        <v/>
      </c>
      <c r="F401" s="441" t="str">
        <f t="shared" si="51"/>
        <v/>
      </c>
      <c r="G401" s="441" t="str">
        <f t="shared" si="52"/>
        <v/>
      </c>
      <c r="H401" s="441" t="str">
        <f t="shared" si="47"/>
        <v/>
      </c>
      <c r="I401" s="441" t="str">
        <f t="shared" si="53"/>
        <v/>
      </c>
      <c r="J401" s="441" t="str">
        <f t="shared" si="48"/>
        <v/>
      </c>
    </row>
    <row r="402" spans="2:10" ht="15" customHeight="1" x14ac:dyDescent="0.25">
      <c r="B402" s="418" t="str">
        <f t="shared" si="49"/>
        <v/>
      </c>
      <c r="C402" s="440" t="str">
        <f t="shared" si="50"/>
        <v/>
      </c>
      <c r="D402" s="441" t="str">
        <f t="shared" si="45"/>
        <v/>
      </c>
      <c r="E402" s="441" t="str">
        <f t="shared" si="46"/>
        <v/>
      </c>
      <c r="F402" s="441" t="str">
        <f t="shared" si="51"/>
        <v/>
      </c>
      <c r="G402" s="441" t="str">
        <f t="shared" si="52"/>
        <v/>
      </c>
      <c r="H402" s="441" t="str">
        <f t="shared" si="47"/>
        <v/>
      </c>
      <c r="I402" s="441" t="str">
        <f t="shared" si="53"/>
        <v/>
      </c>
      <c r="J402" s="441" t="str">
        <f t="shared" si="48"/>
        <v/>
      </c>
    </row>
    <row r="403" spans="2:10" ht="15" customHeight="1" x14ac:dyDescent="0.25">
      <c r="B403" s="418" t="str">
        <f t="shared" si="49"/>
        <v/>
      </c>
      <c r="C403" s="440" t="str">
        <f t="shared" si="50"/>
        <v/>
      </c>
      <c r="D403" s="441" t="str">
        <f t="shared" si="45"/>
        <v/>
      </c>
      <c r="E403" s="441" t="str">
        <f t="shared" si="46"/>
        <v/>
      </c>
      <c r="F403" s="441" t="str">
        <f t="shared" si="51"/>
        <v/>
      </c>
      <c r="G403" s="441" t="str">
        <f t="shared" si="52"/>
        <v/>
      </c>
      <c r="H403" s="441" t="str">
        <f t="shared" si="47"/>
        <v/>
      </c>
      <c r="I403" s="441" t="str">
        <f t="shared" si="53"/>
        <v/>
      </c>
      <c r="J403" s="441" t="str">
        <f t="shared" si="48"/>
        <v/>
      </c>
    </row>
    <row r="404" spans="2:10" ht="15" customHeight="1" x14ac:dyDescent="0.25">
      <c r="B404" s="418" t="str">
        <f t="shared" si="49"/>
        <v/>
      </c>
      <c r="C404" s="440" t="str">
        <f t="shared" si="50"/>
        <v/>
      </c>
      <c r="D404" s="441" t="str">
        <f t="shared" si="45"/>
        <v/>
      </c>
      <c r="E404" s="441" t="str">
        <f t="shared" si="46"/>
        <v/>
      </c>
      <c r="F404" s="441" t="str">
        <f t="shared" si="51"/>
        <v/>
      </c>
      <c r="G404" s="441" t="str">
        <f t="shared" si="52"/>
        <v/>
      </c>
      <c r="H404" s="441" t="str">
        <f t="shared" si="47"/>
        <v/>
      </c>
      <c r="I404" s="441" t="str">
        <f t="shared" si="53"/>
        <v/>
      </c>
      <c r="J404" s="441" t="str">
        <f t="shared" si="48"/>
        <v/>
      </c>
    </row>
    <row r="405" spans="2:10" ht="15" customHeight="1" x14ac:dyDescent="0.25">
      <c r="B405" s="418" t="str">
        <f t="shared" si="49"/>
        <v/>
      </c>
      <c r="C405" s="440" t="str">
        <f t="shared" si="50"/>
        <v/>
      </c>
      <c r="D405" s="441" t="str">
        <f t="shared" si="45"/>
        <v/>
      </c>
      <c r="E405" s="441" t="str">
        <f t="shared" si="46"/>
        <v/>
      </c>
      <c r="F405" s="441" t="str">
        <f t="shared" si="51"/>
        <v/>
      </c>
      <c r="G405" s="441" t="str">
        <f t="shared" si="52"/>
        <v/>
      </c>
      <c r="H405" s="441" t="str">
        <f t="shared" si="47"/>
        <v/>
      </c>
      <c r="I405" s="441" t="str">
        <f t="shared" si="53"/>
        <v/>
      </c>
      <c r="J405" s="441" t="str">
        <f t="shared" si="48"/>
        <v/>
      </c>
    </row>
    <row r="406" spans="2:10" ht="15" customHeight="1" x14ac:dyDescent="0.25">
      <c r="B406" s="418" t="str">
        <f t="shared" si="49"/>
        <v/>
      </c>
      <c r="C406" s="440" t="str">
        <f t="shared" si="50"/>
        <v/>
      </c>
      <c r="D406" s="441" t="str">
        <f t="shared" si="45"/>
        <v/>
      </c>
      <c r="E406" s="441" t="str">
        <f t="shared" si="46"/>
        <v/>
      </c>
      <c r="F406" s="441" t="str">
        <f t="shared" si="51"/>
        <v/>
      </c>
      <c r="G406" s="441" t="str">
        <f t="shared" si="52"/>
        <v/>
      </c>
      <c r="H406" s="441" t="str">
        <f t="shared" si="47"/>
        <v/>
      </c>
      <c r="I406" s="441" t="str">
        <f t="shared" si="53"/>
        <v/>
      </c>
      <c r="J406" s="441" t="str">
        <f t="shared" si="48"/>
        <v/>
      </c>
    </row>
    <row r="407" spans="2:10" ht="15" customHeight="1" x14ac:dyDescent="0.25">
      <c r="B407" s="418" t="str">
        <f t="shared" si="49"/>
        <v/>
      </c>
      <c r="C407" s="440" t="str">
        <f t="shared" si="50"/>
        <v/>
      </c>
      <c r="D407" s="441" t="str">
        <f t="shared" si="45"/>
        <v/>
      </c>
      <c r="E407" s="441" t="str">
        <f t="shared" si="46"/>
        <v/>
      </c>
      <c r="F407" s="441" t="str">
        <f t="shared" si="51"/>
        <v/>
      </c>
      <c r="G407" s="441" t="str">
        <f t="shared" si="52"/>
        <v/>
      </c>
      <c r="H407" s="441" t="str">
        <f t="shared" si="47"/>
        <v/>
      </c>
      <c r="I407" s="441" t="str">
        <f t="shared" si="53"/>
        <v/>
      </c>
      <c r="J407" s="441" t="str">
        <f t="shared" si="48"/>
        <v/>
      </c>
    </row>
    <row r="408" spans="2:10" ht="15" customHeight="1" x14ac:dyDescent="0.25">
      <c r="B408" s="418" t="str">
        <f t="shared" si="49"/>
        <v/>
      </c>
      <c r="C408" s="440" t="str">
        <f t="shared" si="50"/>
        <v/>
      </c>
      <c r="D408" s="441" t="str">
        <f t="shared" si="45"/>
        <v/>
      </c>
      <c r="E408" s="441" t="str">
        <f t="shared" si="46"/>
        <v/>
      </c>
      <c r="F408" s="441" t="str">
        <f t="shared" si="51"/>
        <v/>
      </c>
      <c r="G408" s="441" t="str">
        <f t="shared" si="52"/>
        <v/>
      </c>
      <c r="H408" s="441" t="str">
        <f t="shared" si="47"/>
        <v/>
      </c>
      <c r="I408" s="441" t="str">
        <f t="shared" si="53"/>
        <v/>
      </c>
      <c r="J408" s="441" t="str">
        <f t="shared" si="48"/>
        <v/>
      </c>
    </row>
    <row r="409" spans="2:10" ht="15" customHeight="1" x14ac:dyDescent="0.25">
      <c r="B409" s="418" t="str">
        <f t="shared" si="49"/>
        <v/>
      </c>
      <c r="C409" s="440" t="str">
        <f t="shared" si="50"/>
        <v/>
      </c>
      <c r="D409" s="441" t="str">
        <f t="shared" si="45"/>
        <v/>
      </c>
      <c r="E409" s="441" t="str">
        <f t="shared" si="46"/>
        <v/>
      </c>
      <c r="F409" s="441" t="str">
        <f t="shared" si="51"/>
        <v/>
      </c>
      <c r="G409" s="441" t="str">
        <f t="shared" si="52"/>
        <v/>
      </c>
      <c r="H409" s="441" t="str">
        <f t="shared" si="47"/>
        <v/>
      </c>
      <c r="I409" s="441" t="str">
        <f t="shared" si="53"/>
        <v/>
      </c>
      <c r="J409" s="441" t="str">
        <f t="shared" si="48"/>
        <v/>
      </c>
    </row>
    <row r="410" spans="2:10" ht="15" customHeight="1" x14ac:dyDescent="0.25">
      <c r="B410" s="418" t="str">
        <f t="shared" si="49"/>
        <v/>
      </c>
      <c r="C410" s="440" t="str">
        <f t="shared" si="50"/>
        <v/>
      </c>
      <c r="D410" s="441" t="str">
        <f t="shared" si="45"/>
        <v/>
      </c>
      <c r="E410" s="441" t="str">
        <f t="shared" si="46"/>
        <v/>
      </c>
      <c r="F410" s="441" t="str">
        <f t="shared" si="51"/>
        <v/>
      </c>
      <c r="G410" s="441" t="str">
        <f t="shared" si="52"/>
        <v/>
      </c>
      <c r="H410" s="441" t="str">
        <f t="shared" si="47"/>
        <v/>
      </c>
      <c r="I410" s="441" t="str">
        <f t="shared" si="53"/>
        <v/>
      </c>
      <c r="J410" s="441" t="str">
        <f t="shared" si="48"/>
        <v/>
      </c>
    </row>
    <row r="411" spans="2:10" ht="15" customHeight="1" x14ac:dyDescent="0.25">
      <c r="B411" s="418" t="str">
        <f t="shared" si="49"/>
        <v/>
      </c>
      <c r="C411" s="440" t="str">
        <f t="shared" si="50"/>
        <v/>
      </c>
      <c r="D411" s="441" t="str">
        <f t="shared" si="45"/>
        <v/>
      </c>
      <c r="E411" s="441" t="str">
        <f t="shared" si="46"/>
        <v/>
      </c>
      <c r="F411" s="441" t="str">
        <f t="shared" si="51"/>
        <v/>
      </c>
      <c r="G411" s="441" t="str">
        <f t="shared" si="52"/>
        <v/>
      </c>
      <c r="H411" s="441" t="str">
        <f t="shared" si="47"/>
        <v/>
      </c>
      <c r="I411" s="441" t="str">
        <f t="shared" si="53"/>
        <v/>
      </c>
      <c r="J411" s="441" t="str">
        <f t="shared" si="48"/>
        <v/>
      </c>
    </row>
    <row r="412" spans="2:10" ht="15" customHeight="1" x14ac:dyDescent="0.25">
      <c r="B412" s="418" t="str">
        <f t="shared" si="49"/>
        <v/>
      </c>
      <c r="C412" s="440" t="str">
        <f t="shared" si="50"/>
        <v/>
      </c>
      <c r="D412" s="441" t="str">
        <f t="shared" ref="D412:D475" si="54">IF(B412&lt;&gt;"",$B$16,"")</f>
        <v/>
      </c>
      <c r="E412" s="441" t="str">
        <f t="shared" ref="E412:E475" si="55">IF(B412&lt;&gt;"",$B$17,"")</f>
        <v/>
      </c>
      <c r="F412" s="441" t="str">
        <f t="shared" si="51"/>
        <v/>
      </c>
      <c r="G412" s="441" t="str">
        <f t="shared" si="52"/>
        <v/>
      </c>
      <c r="H412" s="441" t="str">
        <f t="shared" ref="H412:H475" si="56">IF(E412&lt;&gt;"",D412-F412,"")</f>
        <v/>
      </c>
      <c r="I412" s="441" t="str">
        <f t="shared" si="53"/>
        <v/>
      </c>
      <c r="J412" s="441" t="str">
        <f t="shared" ref="J412:J475" si="57">IF(F412&lt;&gt;"",$B$6-I412,"")</f>
        <v/>
      </c>
    </row>
    <row r="413" spans="2:10" ht="15" customHeight="1" x14ac:dyDescent="0.25">
      <c r="B413" s="418" t="str">
        <f t="shared" ref="B413:B476" si="58">IF($B$14="OK",IF(B412&lt;$B$8,B412+1,""),"")</f>
        <v/>
      </c>
      <c r="C413" s="440" t="str">
        <f t="shared" ref="C413:C476" si="59">IF(B413&lt;&gt;"",DATE(YEAR(C412),MONTH(C412)+1,DAY(C412)),"")</f>
        <v/>
      </c>
      <c r="D413" s="441" t="str">
        <f t="shared" si="54"/>
        <v/>
      </c>
      <c r="E413" s="441" t="str">
        <f t="shared" si="55"/>
        <v/>
      </c>
      <c r="F413" s="441" t="str">
        <f t="shared" ref="F413:F476" si="60">IF(B413&lt;&gt;"",J412*$B$10/100/12,"")</f>
        <v/>
      </c>
      <c r="G413" s="441" t="str">
        <f t="shared" ref="G413:G476" si="61">IF(D413&lt;&gt;"",G412+F413,"")</f>
        <v/>
      </c>
      <c r="H413" s="441" t="str">
        <f t="shared" si="56"/>
        <v/>
      </c>
      <c r="I413" s="441" t="str">
        <f t="shared" ref="I413:I476" si="62">IF(E413&lt;&gt;"",D413-F413+I412,"")</f>
        <v/>
      </c>
      <c r="J413" s="441" t="str">
        <f t="shared" si="57"/>
        <v/>
      </c>
    </row>
    <row r="414" spans="2:10" ht="15" customHeight="1" x14ac:dyDescent="0.25">
      <c r="B414" s="418" t="str">
        <f t="shared" si="58"/>
        <v/>
      </c>
      <c r="C414" s="440" t="str">
        <f t="shared" si="59"/>
        <v/>
      </c>
      <c r="D414" s="441" t="str">
        <f t="shared" si="54"/>
        <v/>
      </c>
      <c r="E414" s="441" t="str">
        <f t="shared" si="55"/>
        <v/>
      </c>
      <c r="F414" s="441" t="str">
        <f t="shared" si="60"/>
        <v/>
      </c>
      <c r="G414" s="441" t="str">
        <f t="shared" si="61"/>
        <v/>
      </c>
      <c r="H414" s="441" t="str">
        <f t="shared" si="56"/>
        <v/>
      </c>
      <c r="I414" s="441" t="str">
        <f t="shared" si="62"/>
        <v/>
      </c>
      <c r="J414" s="441" t="str">
        <f t="shared" si="57"/>
        <v/>
      </c>
    </row>
    <row r="415" spans="2:10" ht="15" customHeight="1" x14ac:dyDescent="0.25">
      <c r="B415" s="418" t="str">
        <f t="shared" si="58"/>
        <v/>
      </c>
      <c r="C415" s="440" t="str">
        <f t="shared" si="59"/>
        <v/>
      </c>
      <c r="D415" s="441" t="str">
        <f t="shared" si="54"/>
        <v/>
      </c>
      <c r="E415" s="441" t="str">
        <f t="shared" si="55"/>
        <v/>
      </c>
      <c r="F415" s="441" t="str">
        <f t="shared" si="60"/>
        <v/>
      </c>
      <c r="G415" s="441" t="str">
        <f t="shared" si="61"/>
        <v/>
      </c>
      <c r="H415" s="441" t="str">
        <f t="shared" si="56"/>
        <v/>
      </c>
      <c r="I415" s="441" t="str">
        <f t="shared" si="62"/>
        <v/>
      </c>
      <c r="J415" s="441" t="str">
        <f t="shared" si="57"/>
        <v/>
      </c>
    </row>
    <row r="416" spans="2:10" ht="15" customHeight="1" x14ac:dyDescent="0.25">
      <c r="B416" s="418" t="str">
        <f t="shared" si="58"/>
        <v/>
      </c>
      <c r="C416" s="440" t="str">
        <f t="shared" si="59"/>
        <v/>
      </c>
      <c r="D416" s="441" t="str">
        <f t="shared" si="54"/>
        <v/>
      </c>
      <c r="E416" s="441" t="str">
        <f t="shared" si="55"/>
        <v/>
      </c>
      <c r="F416" s="441" t="str">
        <f t="shared" si="60"/>
        <v/>
      </c>
      <c r="G416" s="441" t="str">
        <f t="shared" si="61"/>
        <v/>
      </c>
      <c r="H416" s="441" t="str">
        <f t="shared" si="56"/>
        <v/>
      </c>
      <c r="I416" s="441" t="str">
        <f t="shared" si="62"/>
        <v/>
      </c>
      <c r="J416" s="441" t="str">
        <f t="shared" si="57"/>
        <v/>
      </c>
    </row>
    <row r="417" spans="2:10" ht="15" customHeight="1" x14ac:dyDescent="0.25">
      <c r="B417" s="418" t="str">
        <f t="shared" si="58"/>
        <v/>
      </c>
      <c r="C417" s="440" t="str">
        <f t="shared" si="59"/>
        <v/>
      </c>
      <c r="D417" s="441" t="str">
        <f t="shared" si="54"/>
        <v/>
      </c>
      <c r="E417" s="441" t="str">
        <f t="shared" si="55"/>
        <v/>
      </c>
      <c r="F417" s="441" t="str">
        <f t="shared" si="60"/>
        <v/>
      </c>
      <c r="G417" s="441" t="str">
        <f t="shared" si="61"/>
        <v/>
      </c>
      <c r="H417" s="441" t="str">
        <f t="shared" si="56"/>
        <v/>
      </c>
      <c r="I417" s="441" t="str">
        <f t="shared" si="62"/>
        <v/>
      </c>
      <c r="J417" s="441" t="str">
        <f t="shared" si="57"/>
        <v/>
      </c>
    </row>
    <row r="418" spans="2:10" ht="15" customHeight="1" x14ac:dyDescent="0.25">
      <c r="B418" s="418" t="str">
        <f t="shared" si="58"/>
        <v/>
      </c>
      <c r="C418" s="440" t="str">
        <f t="shared" si="59"/>
        <v/>
      </c>
      <c r="D418" s="441" t="str">
        <f t="shared" si="54"/>
        <v/>
      </c>
      <c r="E418" s="441" t="str">
        <f t="shared" si="55"/>
        <v/>
      </c>
      <c r="F418" s="441" t="str">
        <f t="shared" si="60"/>
        <v/>
      </c>
      <c r="G418" s="441" t="str">
        <f t="shared" si="61"/>
        <v/>
      </c>
      <c r="H418" s="441" t="str">
        <f t="shared" si="56"/>
        <v/>
      </c>
      <c r="I418" s="441" t="str">
        <f t="shared" si="62"/>
        <v/>
      </c>
      <c r="J418" s="441" t="str">
        <f t="shared" si="57"/>
        <v/>
      </c>
    </row>
    <row r="419" spans="2:10" ht="15" customHeight="1" x14ac:dyDescent="0.25">
      <c r="B419" s="418" t="str">
        <f t="shared" si="58"/>
        <v/>
      </c>
      <c r="C419" s="440" t="str">
        <f t="shared" si="59"/>
        <v/>
      </c>
      <c r="D419" s="441" t="str">
        <f t="shared" si="54"/>
        <v/>
      </c>
      <c r="E419" s="441" t="str">
        <f t="shared" si="55"/>
        <v/>
      </c>
      <c r="F419" s="441" t="str">
        <f t="shared" si="60"/>
        <v/>
      </c>
      <c r="G419" s="441" t="str">
        <f t="shared" si="61"/>
        <v/>
      </c>
      <c r="H419" s="441" t="str">
        <f t="shared" si="56"/>
        <v/>
      </c>
      <c r="I419" s="441" t="str">
        <f t="shared" si="62"/>
        <v/>
      </c>
      <c r="J419" s="441" t="str">
        <f t="shared" si="57"/>
        <v/>
      </c>
    </row>
    <row r="420" spans="2:10" ht="15" customHeight="1" x14ac:dyDescent="0.25">
      <c r="B420" s="418" t="str">
        <f t="shared" si="58"/>
        <v/>
      </c>
      <c r="C420" s="440" t="str">
        <f t="shared" si="59"/>
        <v/>
      </c>
      <c r="D420" s="441" t="str">
        <f t="shared" si="54"/>
        <v/>
      </c>
      <c r="E420" s="441" t="str">
        <f t="shared" si="55"/>
        <v/>
      </c>
      <c r="F420" s="441" t="str">
        <f t="shared" si="60"/>
        <v/>
      </c>
      <c r="G420" s="441" t="str">
        <f t="shared" si="61"/>
        <v/>
      </c>
      <c r="H420" s="441" t="str">
        <f t="shared" si="56"/>
        <v/>
      </c>
      <c r="I420" s="441" t="str">
        <f t="shared" si="62"/>
        <v/>
      </c>
      <c r="J420" s="441" t="str">
        <f t="shared" si="57"/>
        <v/>
      </c>
    </row>
    <row r="421" spans="2:10" ht="15" customHeight="1" x14ac:dyDescent="0.25">
      <c r="B421" s="418" t="str">
        <f t="shared" si="58"/>
        <v/>
      </c>
      <c r="C421" s="440" t="str">
        <f t="shared" si="59"/>
        <v/>
      </c>
      <c r="D421" s="441" t="str">
        <f t="shared" si="54"/>
        <v/>
      </c>
      <c r="E421" s="441" t="str">
        <f t="shared" si="55"/>
        <v/>
      </c>
      <c r="F421" s="441" t="str">
        <f t="shared" si="60"/>
        <v/>
      </c>
      <c r="G421" s="441" t="str">
        <f t="shared" si="61"/>
        <v/>
      </c>
      <c r="H421" s="441" t="str">
        <f t="shared" si="56"/>
        <v/>
      </c>
      <c r="I421" s="441" t="str">
        <f t="shared" si="62"/>
        <v/>
      </c>
      <c r="J421" s="441" t="str">
        <f t="shared" si="57"/>
        <v/>
      </c>
    </row>
    <row r="422" spans="2:10" ht="15" customHeight="1" x14ac:dyDescent="0.25">
      <c r="B422" s="418" t="str">
        <f t="shared" si="58"/>
        <v/>
      </c>
      <c r="C422" s="440" t="str">
        <f t="shared" si="59"/>
        <v/>
      </c>
      <c r="D422" s="441" t="str">
        <f t="shared" si="54"/>
        <v/>
      </c>
      <c r="E422" s="441" t="str">
        <f t="shared" si="55"/>
        <v/>
      </c>
      <c r="F422" s="441" t="str">
        <f t="shared" si="60"/>
        <v/>
      </c>
      <c r="G422" s="441" t="str">
        <f t="shared" si="61"/>
        <v/>
      </c>
      <c r="H422" s="441" t="str">
        <f t="shared" si="56"/>
        <v/>
      </c>
      <c r="I422" s="441" t="str">
        <f t="shared" si="62"/>
        <v/>
      </c>
      <c r="J422" s="441" t="str">
        <f t="shared" si="57"/>
        <v/>
      </c>
    </row>
    <row r="423" spans="2:10" ht="15" customHeight="1" x14ac:dyDescent="0.25">
      <c r="B423" s="418" t="str">
        <f t="shared" si="58"/>
        <v/>
      </c>
      <c r="C423" s="440" t="str">
        <f t="shared" si="59"/>
        <v/>
      </c>
      <c r="D423" s="441" t="str">
        <f t="shared" si="54"/>
        <v/>
      </c>
      <c r="E423" s="441" t="str">
        <f t="shared" si="55"/>
        <v/>
      </c>
      <c r="F423" s="441" t="str">
        <f t="shared" si="60"/>
        <v/>
      </c>
      <c r="G423" s="441" t="str">
        <f t="shared" si="61"/>
        <v/>
      </c>
      <c r="H423" s="441" t="str">
        <f t="shared" si="56"/>
        <v/>
      </c>
      <c r="I423" s="441" t="str">
        <f t="shared" si="62"/>
        <v/>
      </c>
      <c r="J423" s="441" t="str">
        <f t="shared" si="57"/>
        <v/>
      </c>
    </row>
    <row r="424" spans="2:10" ht="15" customHeight="1" x14ac:dyDescent="0.25">
      <c r="B424" s="418" t="str">
        <f t="shared" si="58"/>
        <v/>
      </c>
      <c r="C424" s="440" t="str">
        <f t="shared" si="59"/>
        <v/>
      </c>
      <c r="D424" s="441" t="str">
        <f t="shared" si="54"/>
        <v/>
      </c>
      <c r="E424" s="441" t="str">
        <f t="shared" si="55"/>
        <v/>
      </c>
      <c r="F424" s="441" t="str">
        <f t="shared" si="60"/>
        <v/>
      </c>
      <c r="G424" s="441" t="str">
        <f t="shared" si="61"/>
        <v/>
      </c>
      <c r="H424" s="441" t="str">
        <f t="shared" si="56"/>
        <v/>
      </c>
      <c r="I424" s="441" t="str">
        <f t="shared" si="62"/>
        <v/>
      </c>
      <c r="J424" s="441" t="str">
        <f t="shared" si="57"/>
        <v/>
      </c>
    </row>
    <row r="425" spans="2:10" ht="15" customHeight="1" x14ac:dyDescent="0.25">
      <c r="B425" s="418" t="str">
        <f t="shared" si="58"/>
        <v/>
      </c>
      <c r="C425" s="440" t="str">
        <f t="shared" si="59"/>
        <v/>
      </c>
      <c r="D425" s="441" t="str">
        <f t="shared" si="54"/>
        <v/>
      </c>
      <c r="E425" s="441" t="str">
        <f t="shared" si="55"/>
        <v/>
      </c>
      <c r="F425" s="441" t="str">
        <f t="shared" si="60"/>
        <v/>
      </c>
      <c r="G425" s="441" t="str">
        <f t="shared" si="61"/>
        <v/>
      </c>
      <c r="H425" s="441" t="str">
        <f t="shared" si="56"/>
        <v/>
      </c>
      <c r="I425" s="441" t="str">
        <f t="shared" si="62"/>
        <v/>
      </c>
      <c r="J425" s="441" t="str">
        <f t="shared" si="57"/>
        <v/>
      </c>
    </row>
    <row r="426" spans="2:10" ht="15" customHeight="1" x14ac:dyDescent="0.25">
      <c r="B426" s="418" t="str">
        <f t="shared" si="58"/>
        <v/>
      </c>
      <c r="C426" s="440" t="str">
        <f t="shared" si="59"/>
        <v/>
      </c>
      <c r="D426" s="441" t="str">
        <f t="shared" si="54"/>
        <v/>
      </c>
      <c r="E426" s="441" t="str">
        <f t="shared" si="55"/>
        <v/>
      </c>
      <c r="F426" s="441" t="str">
        <f t="shared" si="60"/>
        <v/>
      </c>
      <c r="G426" s="441" t="str">
        <f t="shared" si="61"/>
        <v/>
      </c>
      <c r="H426" s="441" t="str">
        <f t="shared" si="56"/>
        <v/>
      </c>
      <c r="I426" s="441" t="str">
        <f t="shared" si="62"/>
        <v/>
      </c>
      <c r="J426" s="441" t="str">
        <f t="shared" si="57"/>
        <v/>
      </c>
    </row>
    <row r="427" spans="2:10" ht="15" customHeight="1" x14ac:dyDescent="0.25">
      <c r="B427" s="418" t="str">
        <f t="shared" si="58"/>
        <v/>
      </c>
      <c r="C427" s="440" t="str">
        <f t="shared" si="59"/>
        <v/>
      </c>
      <c r="D427" s="441" t="str">
        <f t="shared" si="54"/>
        <v/>
      </c>
      <c r="E427" s="441" t="str">
        <f t="shared" si="55"/>
        <v/>
      </c>
      <c r="F427" s="441" t="str">
        <f t="shared" si="60"/>
        <v/>
      </c>
      <c r="G427" s="441" t="str">
        <f t="shared" si="61"/>
        <v/>
      </c>
      <c r="H427" s="441" t="str">
        <f t="shared" si="56"/>
        <v/>
      </c>
      <c r="I427" s="441" t="str">
        <f t="shared" si="62"/>
        <v/>
      </c>
      <c r="J427" s="441" t="str">
        <f t="shared" si="57"/>
        <v/>
      </c>
    </row>
    <row r="428" spans="2:10" ht="15" customHeight="1" x14ac:dyDescent="0.25">
      <c r="B428" s="418" t="str">
        <f t="shared" si="58"/>
        <v/>
      </c>
      <c r="C428" s="440" t="str">
        <f t="shared" si="59"/>
        <v/>
      </c>
      <c r="D428" s="441" t="str">
        <f t="shared" si="54"/>
        <v/>
      </c>
      <c r="E428" s="441" t="str">
        <f t="shared" si="55"/>
        <v/>
      </c>
      <c r="F428" s="441" t="str">
        <f t="shared" si="60"/>
        <v/>
      </c>
      <c r="G428" s="441" t="str">
        <f t="shared" si="61"/>
        <v/>
      </c>
      <c r="H428" s="441" t="str">
        <f t="shared" si="56"/>
        <v/>
      </c>
      <c r="I428" s="441" t="str">
        <f t="shared" si="62"/>
        <v/>
      </c>
      <c r="J428" s="441" t="str">
        <f t="shared" si="57"/>
        <v/>
      </c>
    </row>
    <row r="429" spans="2:10" ht="15" customHeight="1" x14ac:dyDescent="0.25">
      <c r="B429" s="418" t="str">
        <f t="shared" si="58"/>
        <v/>
      </c>
      <c r="C429" s="440" t="str">
        <f t="shared" si="59"/>
        <v/>
      </c>
      <c r="D429" s="441" t="str">
        <f t="shared" si="54"/>
        <v/>
      </c>
      <c r="E429" s="441" t="str">
        <f t="shared" si="55"/>
        <v/>
      </c>
      <c r="F429" s="441" t="str">
        <f t="shared" si="60"/>
        <v/>
      </c>
      <c r="G429" s="441" t="str">
        <f t="shared" si="61"/>
        <v/>
      </c>
      <c r="H429" s="441" t="str">
        <f t="shared" si="56"/>
        <v/>
      </c>
      <c r="I429" s="441" t="str">
        <f t="shared" si="62"/>
        <v/>
      </c>
      <c r="J429" s="441" t="str">
        <f t="shared" si="57"/>
        <v/>
      </c>
    </row>
    <row r="430" spans="2:10" ht="15" customHeight="1" x14ac:dyDescent="0.25">
      <c r="B430" s="418" t="str">
        <f t="shared" si="58"/>
        <v/>
      </c>
      <c r="C430" s="440" t="str">
        <f t="shared" si="59"/>
        <v/>
      </c>
      <c r="D430" s="441" t="str">
        <f t="shared" si="54"/>
        <v/>
      </c>
      <c r="E430" s="441" t="str">
        <f t="shared" si="55"/>
        <v/>
      </c>
      <c r="F430" s="441" t="str">
        <f t="shared" si="60"/>
        <v/>
      </c>
      <c r="G430" s="441" t="str">
        <f t="shared" si="61"/>
        <v/>
      </c>
      <c r="H430" s="441" t="str">
        <f t="shared" si="56"/>
        <v/>
      </c>
      <c r="I430" s="441" t="str">
        <f t="shared" si="62"/>
        <v/>
      </c>
      <c r="J430" s="441" t="str">
        <f t="shared" si="57"/>
        <v/>
      </c>
    </row>
    <row r="431" spans="2:10" ht="15" customHeight="1" x14ac:dyDescent="0.25">
      <c r="B431" s="418" t="str">
        <f t="shared" si="58"/>
        <v/>
      </c>
      <c r="C431" s="440" t="str">
        <f t="shared" si="59"/>
        <v/>
      </c>
      <c r="D431" s="441" t="str">
        <f t="shared" si="54"/>
        <v/>
      </c>
      <c r="E431" s="441" t="str">
        <f t="shared" si="55"/>
        <v/>
      </c>
      <c r="F431" s="441" t="str">
        <f t="shared" si="60"/>
        <v/>
      </c>
      <c r="G431" s="441" t="str">
        <f t="shared" si="61"/>
        <v/>
      </c>
      <c r="H431" s="441" t="str">
        <f t="shared" si="56"/>
        <v/>
      </c>
      <c r="I431" s="441" t="str">
        <f t="shared" si="62"/>
        <v/>
      </c>
      <c r="J431" s="441" t="str">
        <f t="shared" si="57"/>
        <v/>
      </c>
    </row>
    <row r="432" spans="2:10" ht="15" customHeight="1" x14ac:dyDescent="0.25">
      <c r="B432" s="418" t="str">
        <f t="shared" si="58"/>
        <v/>
      </c>
      <c r="C432" s="440" t="str">
        <f t="shared" si="59"/>
        <v/>
      </c>
      <c r="D432" s="441" t="str">
        <f t="shared" si="54"/>
        <v/>
      </c>
      <c r="E432" s="441" t="str">
        <f t="shared" si="55"/>
        <v/>
      </c>
      <c r="F432" s="441" t="str">
        <f t="shared" si="60"/>
        <v/>
      </c>
      <c r="G432" s="441" t="str">
        <f t="shared" si="61"/>
        <v/>
      </c>
      <c r="H432" s="441" t="str">
        <f t="shared" si="56"/>
        <v/>
      </c>
      <c r="I432" s="441" t="str">
        <f t="shared" si="62"/>
        <v/>
      </c>
      <c r="J432" s="441" t="str">
        <f t="shared" si="57"/>
        <v/>
      </c>
    </row>
    <row r="433" spans="2:10" ht="15" customHeight="1" x14ac:dyDescent="0.25">
      <c r="B433" s="418" t="str">
        <f t="shared" si="58"/>
        <v/>
      </c>
      <c r="C433" s="440" t="str">
        <f t="shared" si="59"/>
        <v/>
      </c>
      <c r="D433" s="441" t="str">
        <f t="shared" si="54"/>
        <v/>
      </c>
      <c r="E433" s="441" t="str">
        <f t="shared" si="55"/>
        <v/>
      </c>
      <c r="F433" s="441" t="str">
        <f t="shared" si="60"/>
        <v/>
      </c>
      <c r="G433" s="441" t="str">
        <f t="shared" si="61"/>
        <v/>
      </c>
      <c r="H433" s="441" t="str">
        <f t="shared" si="56"/>
        <v/>
      </c>
      <c r="I433" s="441" t="str">
        <f t="shared" si="62"/>
        <v/>
      </c>
      <c r="J433" s="441" t="str">
        <f t="shared" si="57"/>
        <v/>
      </c>
    </row>
    <row r="434" spans="2:10" ht="15" customHeight="1" x14ac:dyDescent="0.25">
      <c r="B434" s="418" t="str">
        <f t="shared" si="58"/>
        <v/>
      </c>
      <c r="C434" s="440" t="str">
        <f t="shared" si="59"/>
        <v/>
      </c>
      <c r="D434" s="441" t="str">
        <f t="shared" si="54"/>
        <v/>
      </c>
      <c r="E434" s="441" t="str">
        <f t="shared" si="55"/>
        <v/>
      </c>
      <c r="F434" s="441" t="str">
        <f t="shared" si="60"/>
        <v/>
      </c>
      <c r="G434" s="441" t="str">
        <f t="shared" si="61"/>
        <v/>
      </c>
      <c r="H434" s="441" t="str">
        <f t="shared" si="56"/>
        <v/>
      </c>
      <c r="I434" s="441" t="str">
        <f t="shared" si="62"/>
        <v/>
      </c>
      <c r="J434" s="441" t="str">
        <f t="shared" si="57"/>
        <v/>
      </c>
    </row>
    <row r="435" spans="2:10" ht="15" customHeight="1" x14ac:dyDescent="0.25">
      <c r="B435" s="418" t="str">
        <f t="shared" si="58"/>
        <v/>
      </c>
      <c r="C435" s="440" t="str">
        <f t="shared" si="59"/>
        <v/>
      </c>
      <c r="D435" s="441" t="str">
        <f t="shared" si="54"/>
        <v/>
      </c>
      <c r="E435" s="441" t="str">
        <f t="shared" si="55"/>
        <v/>
      </c>
      <c r="F435" s="441" t="str">
        <f t="shared" si="60"/>
        <v/>
      </c>
      <c r="G435" s="441" t="str">
        <f t="shared" si="61"/>
        <v/>
      </c>
      <c r="H435" s="441" t="str">
        <f t="shared" si="56"/>
        <v/>
      </c>
      <c r="I435" s="441" t="str">
        <f t="shared" si="62"/>
        <v/>
      </c>
      <c r="J435" s="441" t="str">
        <f t="shared" si="57"/>
        <v/>
      </c>
    </row>
    <row r="436" spans="2:10" ht="15" customHeight="1" x14ac:dyDescent="0.25">
      <c r="B436" s="418" t="str">
        <f t="shared" si="58"/>
        <v/>
      </c>
      <c r="C436" s="440" t="str">
        <f t="shared" si="59"/>
        <v/>
      </c>
      <c r="D436" s="441" t="str">
        <f t="shared" si="54"/>
        <v/>
      </c>
      <c r="E436" s="441" t="str">
        <f t="shared" si="55"/>
        <v/>
      </c>
      <c r="F436" s="441" t="str">
        <f t="shared" si="60"/>
        <v/>
      </c>
      <c r="G436" s="441" t="str">
        <f t="shared" si="61"/>
        <v/>
      </c>
      <c r="H436" s="441" t="str">
        <f t="shared" si="56"/>
        <v/>
      </c>
      <c r="I436" s="441" t="str">
        <f t="shared" si="62"/>
        <v/>
      </c>
      <c r="J436" s="441" t="str">
        <f t="shared" si="57"/>
        <v/>
      </c>
    </row>
    <row r="437" spans="2:10" ht="15" customHeight="1" x14ac:dyDescent="0.25">
      <c r="B437" s="418" t="str">
        <f t="shared" si="58"/>
        <v/>
      </c>
      <c r="C437" s="440" t="str">
        <f t="shared" si="59"/>
        <v/>
      </c>
      <c r="D437" s="441" t="str">
        <f t="shared" si="54"/>
        <v/>
      </c>
      <c r="E437" s="441" t="str">
        <f t="shared" si="55"/>
        <v/>
      </c>
      <c r="F437" s="441" t="str">
        <f t="shared" si="60"/>
        <v/>
      </c>
      <c r="G437" s="441" t="str">
        <f t="shared" si="61"/>
        <v/>
      </c>
      <c r="H437" s="441" t="str">
        <f t="shared" si="56"/>
        <v/>
      </c>
      <c r="I437" s="441" t="str">
        <f t="shared" si="62"/>
        <v/>
      </c>
      <c r="J437" s="441" t="str">
        <f t="shared" si="57"/>
        <v/>
      </c>
    </row>
    <row r="438" spans="2:10" ht="15" customHeight="1" x14ac:dyDescent="0.25">
      <c r="B438" s="418" t="str">
        <f t="shared" si="58"/>
        <v/>
      </c>
      <c r="C438" s="440" t="str">
        <f t="shared" si="59"/>
        <v/>
      </c>
      <c r="D438" s="441" t="str">
        <f t="shared" si="54"/>
        <v/>
      </c>
      <c r="E438" s="441" t="str">
        <f t="shared" si="55"/>
        <v/>
      </c>
      <c r="F438" s="441" t="str">
        <f t="shared" si="60"/>
        <v/>
      </c>
      <c r="G438" s="441" t="str">
        <f t="shared" si="61"/>
        <v/>
      </c>
      <c r="H438" s="441" t="str">
        <f t="shared" si="56"/>
        <v/>
      </c>
      <c r="I438" s="441" t="str">
        <f t="shared" si="62"/>
        <v/>
      </c>
      <c r="J438" s="441" t="str">
        <f t="shared" si="57"/>
        <v/>
      </c>
    </row>
    <row r="439" spans="2:10" ht="15" customHeight="1" x14ac:dyDescent="0.25">
      <c r="B439" s="418" t="str">
        <f t="shared" si="58"/>
        <v/>
      </c>
      <c r="C439" s="440" t="str">
        <f t="shared" si="59"/>
        <v/>
      </c>
      <c r="D439" s="441" t="str">
        <f t="shared" si="54"/>
        <v/>
      </c>
      <c r="E439" s="441" t="str">
        <f t="shared" si="55"/>
        <v/>
      </c>
      <c r="F439" s="441" t="str">
        <f t="shared" si="60"/>
        <v/>
      </c>
      <c r="G439" s="441" t="str">
        <f t="shared" si="61"/>
        <v/>
      </c>
      <c r="H439" s="441" t="str">
        <f t="shared" si="56"/>
        <v/>
      </c>
      <c r="I439" s="441" t="str">
        <f t="shared" si="62"/>
        <v/>
      </c>
      <c r="J439" s="441" t="str">
        <f t="shared" si="57"/>
        <v/>
      </c>
    </row>
    <row r="440" spans="2:10" ht="15" customHeight="1" x14ac:dyDescent="0.25">
      <c r="B440" s="418" t="str">
        <f t="shared" si="58"/>
        <v/>
      </c>
      <c r="C440" s="440" t="str">
        <f t="shared" si="59"/>
        <v/>
      </c>
      <c r="D440" s="441" t="str">
        <f t="shared" si="54"/>
        <v/>
      </c>
      <c r="E440" s="441" t="str">
        <f t="shared" si="55"/>
        <v/>
      </c>
      <c r="F440" s="441" t="str">
        <f t="shared" si="60"/>
        <v/>
      </c>
      <c r="G440" s="441" t="str">
        <f t="shared" si="61"/>
        <v/>
      </c>
      <c r="H440" s="441" t="str">
        <f t="shared" si="56"/>
        <v/>
      </c>
      <c r="I440" s="441" t="str">
        <f t="shared" si="62"/>
        <v/>
      </c>
      <c r="J440" s="441" t="str">
        <f t="shared" si="57"/>
        <v/>
      </c>
    </row>
    <row r="441" spans="2:10" ht="15" customHeight="1" x14ac:dyDescent="0.25">
      <c r="B441" s="418" t="str">
        <f t="shared" si="58"/>
        <v/>
      </c>
      <c r="C441" s="440" t="str">
        <f t="shared" si="59"/>
        <v/>
      </c>
      <c r="D441" s="441" t="str">
        <f t="shared" si="54"/>
        <v/>
      </c>
      <c r="E441" s="441" t="str">
        <f t="shared" si="55"/>
        <v/>
      </c>
      <c r="F441" s="441" t="str">
        <f t="shared" si="60"/>
        <v/>
      </c>
      <c r="G441" s="441" t="str">
        <f t="shared" si="61"/>
        <v/>
      </c>
      <c r="H441" s="441" t="str">
        <f t="shared" si="56"/>
        <v/>
      </c>
      <c r="I441" s="441" t="str">
        <f t="shared" si="62"/>
        <v/>
      </c>
      <c r="J441" s="441" t="str">
        <f t="shared" si="57"/>
        <v/>
      </c>
    </row>
    <row r="442" spans="2:10" ht="15" customHeight="1" x14ac:dyDescent="0.25">
      <c r="B442" s="418" t="str">
        <f t="shared" si="58"/>
        <v/>
      </c>
      <c r="C442" s="440" t="str">
        <f t="shared" si="59"/>
        <v/>
      </c>
      <c r="D442" s="441" t="str">
        <f t="shared" si="54"/>
        <v/>
      </c>
      <c r="E442" s="441" t="str">
        <f t="shared" si="55"/>
        <v/>
      </c>
      <c r="F442" s="441" t="str">
        <f t="shared" si="60"/>
        <v/>
      </c>
      <c r="G442" s="441" t="str">
        <f t="shared" si="61"/>
        <v/>
      </c>
      <c r="H442" s="441" t="str">
        <f t="shared" si="56"/>
        <v/>
      </c>
      <c r="I442" s="441" t="str">
        <f t="shared" si="62"/>
        <v/>
      </c>
      <c r="J442" s="441" t="str">
        <f t="shared" si="57"/>
        <v/>
      </c>
    </row>
    <row r="443" spans="2:10" ht="15" customHeight="1" x14ac:dyDescent="0.25">
      <c r="B443" s="418" t="str">
        <f t="shared" si="58"/>
        <v/>
      </c>
      <c r="C443" s="440" t="str">
        <f t="shared" si="59"/>
        <v/>
      </c>
      <c r="D443" s="441" t="str">
        <f t="shared" si="54"/>
        <v/>
      </c>
      <c r="E443" s="441" t="str">
        <f t="shared" si="55"/>
        <v/>
      </c>
      <c r="F443" s="441" t="str">
        <f t="shared" si="60"/>
        <v/>
      </c>
      <c r="G443" s="441" t="str">
        <f t="shared" si="61"/>
        <v/>
      </c>
      <c r="H443" s="441" t="str">
        <f t="shared" si="56"/>
        <v/>
      </c>
      <c r="I443" s="441" t="str">
        <f t="shared" si="62"/>
        <v/>
      </c>
      <c r="J443" s="441" t="str">
        <f t="shared" si="57"/>
        <v/>
      </c>
    </row>
    <row r="444" spans="2:10" ht="15" customHeight="1" x14ac:dyDescent="0.25">
      <c r="B444" s="418" t="str">
        <f t="shared" si="58"/>
        <v/>
      </c>
      <c r="C444" s="440" t="str">
        <f t="shared" si="59"/>
        <v/>
      </c>
      <c r="D444" s="441" t="str">
        <f t="shared" si="54"/>
        <v/>
      </c>
      <c r="E444" s="441" t="str">
        <f t="shared" si="55"/>
        <v/>
      </c>
      <c r="F444" s="441" t="str">
        <f t="shared" si="60"/>
        <v/>
      </c>
      <c r="G444" s="441" t="str">
        <f t="shared" si="61"/>
        <v/>
      </c>
      <c r="H444" s="441" t="str">
        <f t="shared" si="56"/>
        <v/>
      </c>
      <c r="I444" s="441" t="str">
        <f t="shared" si="62"/>
        <v/>
      </c>
      <c r="J444" s="441" t="str">
        <f t="shared" si="57"/>
        <v/>
      </c>
    </row>
    <row r="445" spans="2:10" ht="15" customHeight="1" x14ac:dyDescent="0.25">
      <c r="B445" s="418" t="str">
        <f t="shared" si="58"/>
        <v/>
      </c>
      <c r="C445" s="440" t="str">
        <f t="shared" si="59"/>
        <v/>
      </c>
      <c r="D445" s="441" t="str">
        <f t="shared" si="54"/>
        <v/>
      </c>
      <c r="E445" s="441" t="str">
        <f t="shared" si="55"/>
        <v/>
      </c>
      <c r="F445" s="441" t="str">
        <f t="shared" si="60"/>
        <v/>
      </c>
      <c r="G445" s="441" t="str">
        <f t="shared" si="61"/>
        <v/>
      </c>
      <c r="H445" s="441" t="str">
        <f t="shared" si="56"/>
        <v/>
      </c>
      <c r="I445" s="441" t="str">
        <f t="shared" si="62"/>
        <v/>
      </c>
      <c r="J445" s="441" t="str">
        <f t="shared" si="57"/>
        <v/>
      </c>
    </row>
    <row r="446" spans="2:10" ht="15" customHeight="1" x14ac:dyDescent="0.25">
      <c r="B446" s="418" t="str">
        <f t="shared" si="58"/>
        <v/>
      </c>
      <c r="C446" s="440" t="str">
        <f t="shared" si="59"/>
        <v/>
      </c>
      <c r="D446" s="441" t="str">
        <f t="shared" si="54"/>
        <v/>
      </c>
      <c r="E446" s="441" t="str">
        <f t="shared" si="55"/>
        <v/>
      </c>
      <c r="F446" s="441" t="str">
        <f t="shared" si="60"/>
        <v/>
      </c>
      <c r="G446" s="441" t="str">
        <f t="shared" si="61"/>
        <v/>
      </c>
      <c r="H446" s="441" t="str">
        <f t="shared" si="56"/>
        <v/>
      </c>
      <c r="I446" s="441" t="str">
        <f t="shared" si="62"/>
        <v/>
      </c>
      <c r="J446" s="441" t="str">
        <f t="shared" si="57"/>
        <v/>
      </c>
    </row>
    <row r="447" spans="2:10" ht="15" customHeight="1" x14ac:dyDescent="0.25">
      <c r="B447" s="418" t="str">
        <f t="shared" si="58"/>
        <v/>
      </c>
      <c r="C447" s="440" t="str">
        <f t="shared" si="59"/>
        <v/>
      </c>
      <c r="D447" s="441" t="str">
        <f t="shared" si="54"/>
        <v/>
      </c>
      <c r="E447" s="441" t="str">
        <f t="shared" si="55"/>
        <v/>
      </c>
      <c r="F447" s="441" t="str">
        <f t="shared" si="60"/>
        <v/>
      </c>
      <c r="G447" s="441" t="str">
        <f t="shared" si="61"/>
        <v/>
      </c>
      <c r="H447" s="441" t="str">
        <f t="shared" si="56"/>
        <v/>
      </c>
      <c r="I447" s="441" t="str">
        <f t="shared" si="62"/>
        <v/>
      </c>
      <c r="J447" s="441" t="str">
        <f t="shared" si="57"/>
        <v/>
      </c>
    </row>
    <row r="448" spans="2:10" ht="15" customHeight="1" x14ac:dyDescent="0.25">
      <c r="B448" s="418" t="str">
        <f t="shared" si="58"/>
        <v/>
      </c>
      <c r="C448" s="440" t="str">
        <f t="shared" si="59"/>
        <v/>
      </c>
      <c r="D448" s="441" t="str">
        <f t="shared" si="54"/>
        <v/>
      </c>
      <c r="E448" s="441" t="str">
        <f t="shared" si="55"/>
        <v/>
      </c>
      <c r="F448" s="441" t="str">
        <f t="shared" si="60"/>
        <v/>
      </c>
      <c r="G448" s="441" t="str">
        <f t="shared" si="61"/>
        <v/>
      </c>
      <c r="H448" s="441" t="str">
        <f t="shared" si="56"/>
        <v/>
      </c>
      <c r="I448" s="441" t="str">
        <f t="shared" si="62"/>
        <v/>
      </c>
      <c r="J448" s="441" t="str">
        <f t="shared" si="57"/>
        <v/>
      </c>
    </row>
    <row r="449" spans="2:10" ht="15" customHeight="1" x14ac:dyDescent="0.25">
      <c r="B449" s="418" t="str">
        <f t="shared" si="58"/>
        <v/>
      </c>
      <c r="C449" s="440" t="str">
        <f t="shared" si="59"/>
        <v/>
      </c>
      <c r="D449" s="441" t="str">
        <f t="shared" si="54"/>
        <v/>
      </c>
      <c r="E449" s="441" t="str">
        <f t="shared" si="55"/>
        <v/>
      </c>
      <c r="F449" s="441" t="str">
        <f t="shared" si="60"/>
        <v/>
      </c>
      <c r="G449" s="441" t="str">
        <f t="shared" si="61"/>
        <v/>
      </c>
      <c r="H449" s="441" t="str">
        <f t="shared" si="56"/>
        <v/>
      </c>
      <c r="I449" s="441" t="str">
        <f t="shared" si="62"/>
        <v/>
      </c>
      <c r="J449" s="441" t="str">
        <f t="shared" si="57"/>
        <v/>
      </c>
    </row>
    <row r="450" spans="2:10" ht="15" customHeight="1" x14ac:dyDescent="0.25">
      <c r="B450" s="418" t="str">
        <f t="shared" si="58"/>
        <v/>
      </c>
      <c r="C450" s="440" t="str">
        <f t="shared" si="59"/>
        <v/>
      </c>
      <c r="D450" s="441" t="str">
        <f t="shared" si="54"/>
        <v/>
      </c>
      <c r="E450" s="441" t="str">
        <f t="shared" si="55"/>
        <v/>
      </c>
      <c r="F450" s="441" t="str">
        <f t="shared" si="60"/>
        <v/>
      </c>
      <c r="G450" s="441" t="str">
        <f t="shared" si="61"/>
        <v/>
      </c>
      <c r="H450" s="441" t="str">
        <f t="shared" si="56"/>
        <v/>
      </c>
      <c r="I450" s="441" t="str">
        <f t="shared" si="62"/>
        <v/>
      </c>
      <c r="J450" s="441" t="str">
        <f t="shared" si="57"/>
        <v/>
      </c>
    </row>
    <row r="451" spans="2:10" ht="15" customHeight="1" x14ac:dyDescent="0.25">
      <c r="B451" s="418" t="str">
        <f t="shared" si="58"/>
        <v/>
      </c>
      <c r="C451" s="440" t="str">
        <f t="shared" si="59"/>
        <v/>
      </c>
      <c r="D451" s="441" t="str">
        <f t="shared" si="54"/>
        <v/>
      </c>
      <c r="E451" s="441" t="str">
        <f t="shared" si="55"/>
        <v/>
      </c>
      <c r="F451" s="441" t="str">
        <f t="shared" si="60"/>
        <v/>
      </c>
      <c r="G451" s="441" t="str">
        <f t="shared" si="61"/>
        <v/>
      </c>
      <c r="H451" s="441" t="str">
        <f t="shared" si="56"/>
        <v/>
      </c>
      <c r="I451" s="441" t="str">
        <f t="shared" si="62"/>
        <v/>
      </c>
      <c r="J451" s="441" t="str">
        <f t="shared" si="57"/>
        <v/>
      </c>
    </row>
    <row r="452" spans="2:10" ht="15" customHeight="1" x14ac:dyDescent="0.25">
      <c r="B452" s="418" t="str">
        <f t="shared" si="58"/>
        <v/>
      </c>
      <c r="C452" s="440" t="str">
        <f t="shared" si="59"/>
        <v/>
      </c>
      <c r="D452" s="441" t="str">
        <f t="shared" si="54"/>
        <v/>
      </c>
      <c r="E452" s="441" t="str">
        <f t="shared" si="55"/>
        <v/>
      </c>
      <c r="F452" s="441" t="str">
        <f t="shared" si="60"/>
        <v/>
      </c>
      <c r="G452" s="441" t="str">
        <f t="shared" si="61"/>
        <v/>
      </c>
      <c r="H452" s="441" t="str">
        <f t="shared" si="56"/>
        <v/>
      </c>
      <c r="I452" s="441" t="str">
        <f t="shared" si="62"/>
        <v/>
      </c>
      <c r="J452" s="441" t="str">
        <f t="shared" si="57"/>
        <v/>
      </c>
    </row>
    <row r="453" spans="2:10" ht="15" customHeight="1" x14ac:dyDescent="0.25">
      <c r="B453" s="418" t="str">
        <f t="shared" si="58"/>
        <v/>
      </c>
      <c r="C453" s="440" t="str">
        <f t="shared" si="59"/>
        <v/>
      </c>
      <c r="D453" s="441" t="str">
        <f t="shared" si="54"/>
        <v/>
      </c>
      <c r="E453" s="441" t="str">
        <f t="shared" si="55"/>
        <v/>
      </c>
      <c r="F453" s="441" t="str">
        <f t="shared" si="60"/>
        <v/>
      </c>
      <c r="G453" s="441" t="str">
        <f t="shared" si="61"/>
        <v/>
      </c>
      <c r="H453" s="441" t="str">
        <f t="shared" si="56"/>
        <v/>
      </c>
      <c r="I453" s="441" t="str">
        <f t="shared" si="62"/>
        <v/>
      </c>
      <c r="J453" s="441" t="str">
        <f t="shared" si="57"/>
        <v/>
      </c>
    </row>
    <row r="454" spans="2:10" ht="15" customHeight="1" x14ac:dyDescent="0.25">
      <c r="B454" s="418" t="str">
        <f t="shared" si="58"/>
        <v/>
      </c>
      <c r="C454" s="440" t="str">
        <f t="shared" si="59"/>
        <v/>
      </c>
      <c r="D454" s="441" t="str">
        <f t="shared" si="54"/>
        <v/>
      </c>
      <c r="E454" s="441" t="str">
        <f t="shared" si="55"/>
        <v/>
      </c>
      <c r="F454" s="441" t="str">
        <f t="shared" si="60"/>
        <v/>
      </c>
      <c r="G454" s="441" t="str">
        <f t="shared" si="61"/>
        <v/>
      </c>
      <c r="H454" s="441" t="str">
        <f t="shared" si="56"/>
        <v/>
      </c>
      <c r="I454" s="441" t="str">
        <f t="shared" si="62"/>
        <v/>
      </c>
      <c r="J454" s="441" t="str">
        <f t="shared" si="57"/>
        <v/>
      </c>
    </row>
    <row r="455" spans="2:10" ht="15" customHeight="1" x14ac:dyDescent="0.25">
      <c r="B455" s="418" t="str">
        <f t="shared" si="58"/>
        <v/>
      </c>
      <c r="C455" s="440" t="str">
        <f t="shared" si="59"/>
        <v/>
      </c>
      <c r="D455" s="441" t="str">
        <f t="shared" si="54"/>
        <v/>
      </c>
      <c r="E455" s="441" t="str">
        <f t="shared" si="55"/>
        <v/>
      </c>
      <c r="F455" s="441" t="str">
        <f t="shared" si="60"/>
        <v/>
      </c>
      <c r="G455" s="441" t="str">
        <f t="shared" si="61"/>
        <v/>
      </c>
      <c r="H455" s="441" t="str">
        <f t="shared" si="56"/>
        <v/>
      </c>
      <c r="I455" s="441" t="str">
        <f t="shared" si="62"/>
        <v/>
      </c>
      <c r="J455" s="441" t="str">
        <f t="shared" si="57"/>
        <v/>
      </c>
    </row>
    <row r="456" spans="2:10" ht="15" customHeight="1" x14ac:dyDescent="0.25">
      <c r="B456" s="418" t="str">
        <f t="shared" si="58"/>
        <v/>
      </c>
      <c r="C456" s="440" t="str">
        <f t="shared" si="59"/>
        <v/>
      </c>
      <c r="D456" s="441" t="str">
        <f t="shared" si="54"/>
        <v/>
      </c>
      <c r="E456" s="441" t="str">
        <f t="shared" si="55"/>
        <v/>
      </c>
      <c r="F456" s="441" t="str">
        <f t="shared" si="60"/>
        <v/>
      </c>
      <c r="G456" s="441" t="str">
        <f t="shared" si="61"/>
        <v/>
      </c>
      <c r="H456" s="441" t="str">
        <f t="shared" si="56"/>
        <v/>
      </c>
      <c r="I456" s="441" t="str">
        <f t="shared" si="62"/>
        <v/>
      </c>
      <c r="J456" s="441" t="str">
        <f t="shared" si="57"/>
        <v/>
      </c>
    </row>
    <row r="457" spans="2:10" ht="15" customHeight="1" x14ac:dyDescent="0.25">
      <c r="B457" s="418" t="str">
        <f t="shared" si="58"/>
        <v/>
      </c>
      <c r="C457" s="440" t="str">
        <f t="shared" si="59"/>
        <v/>
      </c>
      <c r="D457" s="441" t="str">
        <f t="shared" si="54"/>
        <v/>
      </c>
      <c r="E457" s="441" t="str">
        <f t="shared" si="55"/>
        <v/>
      </c>
      <c r="F457" s="441" t="str">
        <f t="shared" si="60"/>
        <v/>
      </c>
      <c r="G457" s="441" t="str">
        <f t="shared" si="61"/>
        <v/>
      </c>
      <c r="H457" s="441" t="str">
        <f t="shared" si="56"/>
        <v/>
      </c>
      <c r="I457" s="441" t="str">
        <f t="shared" si="62"/>
        <v/>
      </c>
      <c r="J457" s="441" t="str">
        <f t="shared" si="57"/>
        <v/>
      </c>
    </row>
    <row r="458" spans="2:10" ht="15" customHeight="1" x14ac:dyDescent="0.25">
      <c r="B458" s="418" t="str">
        <f t="shared" si="58"/>
        <v/>
      </c>
      <c r="C458" s="440" t="str">
        <f t="shared" si="59"/>
        <v/>
      </c>
      <c r="D458" s="441" t="str">
        <f t="shared" si="54"/>
        <v/>
      </c>
      <c r="E458" s="441" t="str">
        <f t="shared" si="55"/>
        <v/>
      </c>
      <c r="F458" s="441" t="str">
        <f t="shared" si="60"/>
        <v/>
      </c>
      <c r="G458" s="441" t="str">
        <f t="shared" si="61"/>
        <v/>
      </c>
      <c r="H458" s="441" t="str">
        <f t="shared" si="56"/>
        <v/>
      </c>
      <c r="I458" s="441" t="str">
        <f t="shared" si="62"/>
        <v/>
      </c>
      <c r="J458" s="441" t="str">
        <f t="shared" si="57"/>
        <v/>
      </c>
    </row>
    <row r="459" spans="2:10" ht="15" customHeight="1" x14ac:dyDescent="0.25">
      <c r="B459" s="418" t="str">
        <f t="shared" si="58"/>
        <v/>
      </c>
      <c r="C459" s="440" t="str">
        <f t="shared" si="59"/>
        <v/>
      </c>
      <c r="D459" s="441" t="str">
        <f t="shared" si="54"/>
        <v/>
      </c>
      <c r="E459" s="441" t="str">
        <f t="shared" si="55"/>
        <v/>
      </c>
      <c r="F459" s="441" t="str">
        <f t="shared" si="60"/>
        <v/>
      </c>
      <c r="G459" s="441" t="str">
        <f t="shared" si="61"/>
        <v/>
      </c>
      <c r="H459" s="441" t="str">
        <f t="shared" si="56"/>
        <v/>
      </c>
      <c r="I459" s="441" t="str">
        <f t="shared" si="62"/>
        <v/>
      </c>
      <c r="J459" s="441" t="str">
        <f t="shared" si="57"/>
        <v/>
      </c>
    </row>
    <row r="460" spans="2:10" ht="15" customHeight="1" x14ac:dyDescent="0.25">
      <c r="B460" s="418" t="str">
        <f t="shared" si="58"/>
        <v/>
      </c>
      <c r="C460" s="440" t="str">
        <f t="shared" si="59"/>
        <v/>
      </c>
      <c r="D460" s="441" t="str">
        <f t="shared" si="54"/>
        <v/>
      </c>
      <c r="E460" s="441" t="str">
        <f t="shared" si="55"/>
        <v/>
      </c>
      <c r="F460" s="441" t="str">
        <f t="shared" si="60"/>
        <v/>
      </c>
      <c r="G460" s="441" t="str">
        <f t="shared" si="61"/>
        <v/>
      </c>
      <c r="H460" s="441" t="str">
        <f t="shared" si="56"/>
        <v/>
      </c>
      <c r="I460" s="441" t="str">
        <f t="shared" si="62"/>
        <v/>
      </c>
      <c r="J460" s="441" t="str">
        <f t="shared" si="57"/>
        <v/>
      </c>
    </row>
    <row r="461" spans="2:10" ht="15" customHeight="1" x14ac:dyDescent="0.25">
      <c r="B461" s="418" t="str">
        <f t="shared" si="58"/>
        <v/>
      </c>
      <c r="C461" s="440" t="str">
        <f t="shared" si="59"/>
        <v/>
      </c>
      <c r="D461" s="441" t="str">
        <f t="shared" si="54"/>
        <v/>
      </c>
      <c r="E461" s="441" t="str">
        <f t="shared" si="55"/>
        <v/>
      </c>
      <c r="F461" s="441" t="str">
        <f t="shared" si="60"/>
        <v/>
      </c>
      <c r="G461" s="441" t="str">
        <f t="shared" si="61"/>
        <v/>
      </c>
      <c r="H461" s="441" t="str">
        <f t="shared" si="56"/>
        <v/>
      </c>
      <c r="I461" s="441" t="str">
        <f t="shared" si="62"/>
        <v/>
      </c>
      <c r="J461" s="441" t="str">
        <f t="shared" si="57"/>
        <v/>
      </c>
    </row>
    <row r="462" spans="2:10" ht="15" customHeight="1" x14ac:dyDescent="0.25">
      <c r="B462" s="418" t="str">
        <f t="shared" si="58"/>
        <v/>
      </c>
      <c r="C462" s="440" t="str">
        <f t="shared" si="59"/>
        <v/>
      </c>
      <c r="D462" s="441" t="str">
        <f t="shared" si="54"/>
        <v/>
      </c>
      <c r="E462" s="441" t="str">
        <f t="shared" si="55"/>
        <v/>
      </c>
      <c r="F462" s="441" t="str">
        <f t="shared" si="60"/>
        <v/>
      </c>
      <c r="G462" s="441" t="str">
        <f t="shared" si="61"/>
        <v/>
      </c>
      <c r="H462" s="441" t="str">
        <f t="shared" si="56"/>
        <v/>
      </c>
      <c r="I462" s="441" t="str">
        <f t="shared" si="62"/>
        <v/>
      </c>
      <c r="J462" s="441" t="str">
        <f t="shared" si="57"/>
        <v/>
      </c>
    </row>
    <row r="463" spans="2:10" ht="15" customHeight="1" x14ac:dyDescent="0.25">
      <c r="B463" s="418" t="str">
        <f t="shared" si="58"/>
        <v/>
      </c>
      <c r="C463" s="440" t="str">
        <f t="shared" si="59"/>
        <v/>
      </c>
      <c r="D463" s="441" t="str">
        <f t="shared" si="54"/>
        <v/>
      </c>
      <c r="E463" s="441" t="str">
        <f t="shared" si="55"/>
        <v/>
      </c>
      <c r="F463" s="441" t="str">
        <f t="shared" si="60"/>
        <v/>
      </c>
      <c r="G463" s="441" t="str">
        <f t="shared" si="61"/>
        <v/>
      </c>
      <c r="H463" s="441" t="str">
        <f t="shared" si="56"/>
        <v/>
      </c>
      <c r="I463" s="441" t="str">
        <f t="shared" si="62"/>
        <v/>
      </c>
      <c r="J463" s="441" t="str">
        <f t="shared" si="57"/>
        <v/>
      </c>
    </row>
    <row r="464" spans="2:10" ht="15" customHeight="1" x14ac:dyDescent="0.25">
      <c r="B464" s="418" t="str">
        <f t="shared" si="58"/>
        <v/>
      </c>
      <c r="C464" s="440" t="str">
        <f t="shared" si="59"/>
        <v/>
      </c>
      <c r="D464" s="441" t="str">
        <f t="shared" si="54"/>
        <v/>
      </c>
      <c r="E464" s="441" t="str">
        <f t="shared" si="55"/>
        <v/>
      </c>
      <c r="F464" s="441" t="str">
        <f t="shared" si="60"/>
        <v/>
      </c>
      <c r="G464" s="441" t="str">
        <f t="shared" si="61"/>
        <v/>
      </c>
      <c r="H464" s="441" t="str">
        <f t="shared" si="56"/>
        <v/>
      </c>
      <c r="I464" s="441" t="str">
        <f t="shared" si="62"/>
        <v/>
      </c>
      <c r="J464" s="441" t="str">
        <f t="shared" si="57"/>
        <v/>
      </c>
    </row>
    <row r="465" spans="2:10" ht="15" customHeight="1" x14ac:dyDescent="0.25">
      <c r="B465" s="418" t="str">
        <f t="shared" si="58"/>
        <v/>
      </c>
      <c r="C465" s="440" t="str">
        <f t="shared" si="59"/>
        <v/>
      </c>
      <c r="D465" s="441" t="str">
        <f t="shared" si="54"/>
        <v/>
      </c>
      <c r="E465" s="441" t="str">
        <f t="shared" si="55"/>
        <v/>
      </c>
      <c r="F465" s="441" t="str">
        <f t="shared" si="60"/>
        <v/>
      </c>
      <c r="G465" s="441" t="str">
        <f t="shared" si="61"/>
        <v/>
      </c>
      <c r="H465" s="441" t="str">
        <f t="shared" si="56"/>
        <v/>
      </c>
      <c r="I465" s="441" t="str">
        <f t="shared" si="62"/>
        <v/>
      </c>
      <c r="J465" s="441" t="str">
        <f t="shared" si="57"/>
        <v/>
      </c>
    </row>
    <row r="466" spans="2:10" ht="15" customHeight="1" x14ac:dyDescent="0.25">
      <c r="B466" s="418" t="str">
        <f t="shared" si="58"/>
        <v/>
      </c>
      <c r="C466" s="440" t="str">
        <f t="shared" si="59"/>
        <v/>
      </c>
      <c r="D466" s="441" t="str">
        <f t="shared" si="54"/>
        <v/>
      </c>
      <c r="E466" s="441" t="str">
        <f t="shared" si="55"/>
        <v/>
      </c>
      <c r="F466" s="441" t="str">
        <f t="shared" si="60"/>
        <v/>
      </c>
      <c r="G466" s="441" t="str">
        <f t="shared" si="61"/>
        <v/>
      </c>
      <c r="H466" s="441" t="str">
        <f t="shared" si="56"/>
        <v/>
      </c>
      <c r="I466" s="441" t="str">
        <f t="shared" si="62"/>
        <v/>
      </c>
      <c r="J466" s="441" t="str">
        <f t="shared" si="57"/>
        <v/>
      </c>
    </row>
    <row r="467" spans="2:10" ht="15" customHeight="1" x14ac:dyDescent="0.25">
      <c r="B467" s="418" t="str">
        <f t="shared" si="58"/>
        <v/>
      </c>
      <c r="C467" s="440" t="str">
        <f t="shared" si="59"/>
        <v/>
      </c>
      <c r="D467" s="441" t="str">
        <f t="shared" si="54"/>
        <v/>
      </c>
      <c r="E467" s="441" t="str">
        <f t="shared" si="55"/>
        <v/>
      </c>
      <c r="F467" s="441" t="str">
        <f t="shared" si="60"/>
        <v/>
      </c>
      <c r="G467" s="441" t="str">
        <f t="shared" si="61"/>
        <v/>
      </c>
      <c r="H467" s="441" t="str">
        <f t="shared" si="56"/>
        <v/>
      </c>
      <c r="I467" s="441" t="str">
        <f t="shared" si="62"/>
        <v/>
      </c>
      <c r="J467" s="441" t="str">
        <f t="shared" si="57"/>
        <v/>
      </c>
    </row>
    <row r="468" spans="2:10" ht="15" customHeight="1" x14ac:dyDescent="0.25">
      <c r="B468" s="418" t="str">
        <f t="shared" si="58"/>
        <v/>
      </c>
      <c r="C468" s="440" t="str">
        <f t="shared" si="59"/>
        <v/>
      </c>
      <c r="D468" s="441" t="str">
        <f t="shared" si="54"/>
        <v/>
      </c>
      <c r="E468" s="441" t="str">
        <f t="shared" si="55"/>
        <v/>
      </c>
      <c r="F468" s="441" t="str">
        <f t="shared" si="60"/>
        <v/>
      </c>
      <c r="G468" s="441" t="str">
        <f t="shared" si="61"/>
        <v/>
      </c>
      <c r="H468" s="441" t="str">
        <f t="shared" si="56"/>
        <v/>
      </c>
      <c r="I468" s="441" t="str">
        <f t="shared" si="62"/>
        <v/>
      </c>
      <c r="J468" s="441" t="str">
        <f t="shared" si="57"/>
        <v/>
      </c>
    </row>
    <row r="469" spans="2:10" ht="15" customHeight="1" x14ac:dyDescent="0.25">
      <c r="B469" s="418" t="str">
        <f t="shared" si="58"/>
        <v/>
      </c>
      <c r="C469" s="440" t="str">
        <f t="shared" si="59"/>
        <v/>
      </c>
      <c r="D469" s="441" t="str">
        <f t="shared" si="54"/>
        <v/>
      </c>
      <c r="E469" s="441" t="str">
        <f t="shared" si="55"/>
        <v/>
      </c>
      <c r="F469" s="441" t="str">
        <f t="shared" si="60"/>
        <v/>
      </c>
      <c r="G469" s="441" t="str">
        <f t="shared" si="61"/>
        <v/>
      </c>
      <c r="H469" s="441" t="str">
        <f t="shared" si="56"/>
        <v/>
      </c>
      <c r="I469" s="441" t="str">
        <f t="shared" si="62"/>
        <v/>
      </c>
      <c r="J469" s="441" t="str">
        <f t="shared" si="57"/>
        <v/>
      </c>
    </row>
    <row r="470" spans="2:10" ht="15" customHeight="1" x14ac:dyDescent="0.25">
      <c r="B470" s="418" t="str">
        <f t="shared" si="58"/>
        <v/>
      </c>
      <c r="C470" s="440" t="str">
        <f t="shared" si="59"/>
        <v/>
      </c>
      <c r="D470" s="441" t="str">
        <f t="shared" si="54"/>
        <v/>
      </c>
      <c r="E470" s="441" t="str">
        <f t="shared" si="55"/>
        <v/>
      </c>
      <c r="F470" s="441" t="str">
        <f t="shared" si="60"/>
        <v/>
      </c>
      <c r="G470" s="441" t="str">
        <f t="shared" si="61"/>
        <v/>
      </c>
      <c r="H470" s="441" t="str">
        <f t="shared" si="56"/>
        <v/>
      </c>
      <c r="I470" s="441" t="str">
        <f t="shared" si="62"/>
        <v/>
      </c>
      <c r="J470" s="441" t="str">
        <f t="shared" si="57"/>
        <v/>
      </c>
    </row>
    <row r="471" spans="2:10" ht="15" customHeight="1" x14ac:dyDescent="0.25">
      <c r="B471" s="418" t="str">
        <f t="shared" si="58"/>
        <v/>
      </c>
      <c r="C471" s="440" t="str">
        <f t="shared" si="59"/>
        <v/>
      </c>
      <c r="D471" s="441" t="str">
        <f t="shared" si="54"/>
        <v/>
      </c>
      <c r="E471" s="441" t="str">
        <f t="shared" si="55"/>
        <v/>
      </c>
      <c r="F471" s="441" t="str">
        <f t="shared" si="60"/>
        <v/>
      </c>
      <c r="G471" s="441" t="str">
        <f t="shared" si="61"/>
        <v/>
      </c>
      <c r="H471" s="441" t="str">
        <f t="shared" si="56"/>
        <v/>
      </c>
      <c r="I471" s="441" t="str">
        <f t="shared" si="62"/>
        <v/>
      </c>
      <c r="J471" s="441" t="str">
        <f t="shared" si="57"/>
        <v/>
      </c>
    </row>
    <row r="472" spans="2:10" ht="15" customHeight="1" x14ac:dyDescent="0.25">
      <c r="B472" s="418" t="str">
        <f t="shared" si="58"/>
        <v/>
      </c>
      <c r="C472" s="440" t="str">
        <f t="shared" si="59"/>
        <v/>
      </c>
      <c r="D472" s="441" t="str">
        <f t="shared" si="54"/>
        <v/>
      </c>
      <c r="E472" s="441" t="str">
        <f t="shared" si="55"/>
        <v/>
      </c>
      <c r="F472" s="441" t="str">
        <f t="shared" si="60"/>
        <v/>
      </c>
      <c r="G472" s="441" t="str">
        <f t="shared" si="61"/>
        <v/>
      </c>
      <c r="H472" s="441" t="str">
        <f t="shared" si="56"/>
        <v/>
      </c>
      <c r="I472" s="441" t="str">
        <f t="shared" si="62"/>
        <v/>
      </c>
      <c r="J472" s="441" t="str">
        <f t="shared" si="57"/>
        <v/>
      </c>
    </row>
    <row r="473" spans="2:10" ht="15" customHeight="1" x14ac:dyDescent="0.25">
      <c r="B473" s="418" t="str">
        <f t="shared" si="58"/>
        <v/>
      </c>
      <c r="C473" s="440" t="str">
        <f t="shared" si="59"/>
        <v/>
      </c>
      <c r="D473" s="441" t="str">
        <f t="shared" si="54"/>
        <v/>
      </c>
      <c r="E473" s="441" t="str">
        <f t="shared" si="55"/>
        <v/>
      </c>
      <c r="F473" s="441" t="str">
        <f t="shared" si="60"/>
        <v/>
      </c>
      <c r="G473" s="441" t="str">
        <f t="shared" si="61"/>
        <v/>
      </c>
      <c r="H473" s="441" t="str">
        <f t="shared" si="56"/>
        <v/>
      </c>
      <c r="I473" s="441" t="str">
        <f t="shared" si="62"/>
        <v/>
      </c>
      <c r="J473" s="441" t="str">
        <f t="shared" si="57"/>
        <v/>
      </c>
    </row>
    <row r="474" spans="2:10" ht="15" customHeight="1" x14ac:dyDescent="0.25">
      <c r="B474" s="418" t="str">
        <f t="shared" si="58"/>
        <v/>
      </c>
      <c r="C474" s="440" t="str">
        <f t="shared" si="59"/>
        <v/>
      </c>
      <c r="D474" s="441" t="str">
        <f t="shared" si="54"/>
        <v/>
      </c>
      <c r="E474" s="441" t="str">
        <f t="shared" si="55"/>
        <v/>
      </c>
      <c r="F474" s="441" t="str">
        <f t="shared" si="60"/>
        <v/>
      </c>
      <c r="G474" s="441" t="str">
        <f t="shared" si="61"/>
        <v/>
      </c>
      <c r="H474" s="441" t="str">
        <f t="shared" si="56"/>
        <v/>
      </c>
      <c r="I474" s="441" t="str">
        <f t="shared" si="62"/>
        <v/>
      </c>
      <c r="J474" s="441" t="str">
        <f t="shared" si="57"/>
        <v/>
      </c>
    </row>
    <row r="475" spans="2:10" ht="15" customHeight="1" x14ac:dyDescent="0.25">
      <c r="B475" s="418" t="str">
        <f t="shared" si="58"/>
        <v/>
      </c>
      <c r="C475" s="440" t="str">
        <f t="shared" si="59"/>
        <v/>
      </c>
      <c r="D475" s="441" t="str">
        <f t="shared" si="54"/>
        <v/>
      </c>
      <c r="E475" s="441" t="str">
        <f t="shared" si="55"/>
        <v/>
      </c>
      <c r="F475" s="441" t="str">
        <f t="shared" si="60"/>
        <v/>
      </c>
      <c r="G475" s="441" t="str">
        <f t="shared" si="61"/>
        <v/>
      </c>
      <c r="H475" s="441" t="str">
        <f t="shared" si="56"/>
        <v/>
      </c>
      <c r="I475" s="441" t="str">
        <f t="shared" si="62"/>
        <v/>
      </c>
      <c r="J475" s="441" t="str">
        <f t="shared" si="57"/>
        <v/>
      </c>
    </row>
    <row r="476" spans="2:10" ht="15" customHeight="1" x14ac:dyDescent="0.25">
      <c r="B476" s="418" t="str">
        <f t="shared" si="58"/>
        <v/>
      </c>
      <c r="C476" s="440" t="str">
        <f t="shared" si="59"/>
        <v/>
      </c>
      <c r="D476" s="441" t="str">
        <f t="shared" ref="D476:D501" si="63">IF(B476&lt;&gt;"",$B$16,"")</f>
        <v/>
      </c>
      <c r="E476" s="441" t="str">
        <f t="shared" ref="E476:E501" si="64">IF(B476&lt;&gt;"",$B$17,"")</f>
        <v/>
      </c>
      <c r="F476" s="441" t="str">
        <f t="shared" si="60"/>
        <v/>
      </c>
      <c r="G476" s="441" t="str">
        <f t="shared" si="61"/>
        <v/>
      </c>
      <c r="H476" s="441" t="str">
        <f t="shared" ref="H476:H501" si="65">IF(E476&lt;&gt;"",D476-F476,"")</f>
        <v/>
      </c>
      <c r="I476" s="441" t="str">
        <f t="shared" si="62"/>
        <v/>
      </c>
      <c r="J476" s="441" t="str">
        <f t="shared" ref="J476:J501" si="66">IF(F476&lt;&gt;"",$B$6-I476,"")</f>
        <v/>
      </c>
    </row>
    <row r="477" spans="2:10" ht="15" customHeight="1" x14ac:dyDescent="0.25">
      <c r="B477" s="418" t="str">
        <f t="shared" ref="B477:B501" si="67">IF($B$14="OK",IF(B476&lt;$B$8,B476+1,""),"")</f>
        <v/>
      </c>
      <c r="C477" s="440" t="str">
        <f t="shared" ref="C477:C496" si="68">IF(B477&lt;&gt;"",DATE(YEAR(C476),MONTH(C476)+1,DAY(C476)),"")</f>
        <v/>
      </c>
      <c r="D477" s="441" t="str">
        <f t="shared" si="63"/>
        <v/>
      </c>
      <c r="E477" s="441" t="str">
        <f t="shared" si="64"/>
        <v/>
      </c>
      <c r="F477" s="441" t="str">
        <f t="shared" ref="F477:F501" si="69">IF(B477&lt;&gt;"",J476*$B$10/100/12,"")</f>
        <v/>
      </c>
      <c r="G477" s="441" t="str">
        <f t="shared" ref="G477:G496" si="70">IF(D477&lt;&gt;"",G476+F477,"")</f>
        <v/>
      </c>
      <c r="H477" s="441" t="str">
        <f t="shared" si="65"/>
        <v/>
      </c>
      <c r="I477" s="441" t="str">
        <f t="shared" ref="I477:I496" si="71">IF(E477&lt;&gt;"",D477-F477+I476,"")</f>
        <v/>
      </c>
      <c r="J477" s="441" t="str">
        <f t="shared" si="66"/>
        <v/>
      </c>
    </row>
    <row r="478" spans="2:10" ht="15" customHeight="1" x14ac:dyDescent="0.25">
      <c r="B478" s="418" t="str">
        <f t="shared" si="67"/>
        <v/>
      </c>
      <c r="C478" s="440" t="str">
        <f t="shared" si="68"/>
        <v/>
      </c>
      <c r="D478" s="441" t="str">
        <f t="shared" si="63"/>
        <v/>
      </c>
      <c r="E478" s="441" t="str">
        <f t="shared" si="64"/>
        <v/>
      </c>
      <c r="F478" s="441" t="str">
        <f t="shared" si="69"/>
        <v/>
      </c>
      <c r="G478" s="441" t="str">
        <f t="shared" si="70"/>
        <v/>
      </c>
      <c r="H478" s="441" t="str">
        <f t="shared" si="65"/>
        <v/>
      </c>
      <c r="I478" s="441" t="str">
        <f t="shared" si="71"/>
        <v/>
      </c>
      <c r="J478" s="441" t="str">
        <f t="shared" si="66"/>
        <v/>
      </c>
    </row>
    <row r="479" spans="2:10" ht="15" customHeight="1" x14ac:dyDescent="0.25">
      <c r="B479" s="418" t="str">
        <f t="shared" si="67"/>
        <v/>
      </c>
      <c r="C479" s="440" t="str">
        <f t="shared" si="68"/>
        <v/>
      </c>
      <c r="D479" s="441" t="str">
        <f t="shared" si="63"/>
        <v/>
      </c>
      <c r="E479" s="441" t="str">
        <f t="shared" si="64"/>
        <v/>
      </c>
      <c r="F479" s="441" t="str">
        <f t="shared" si="69"/>
        <v/>
      </c>
      <c r="G479" s="441" t="str">
        <f t="shared" si="70"/>
        <v/>
      </c>
      <c r="H479" s="441" t="str">
        <f t="shared" si="65"/>
        <v/>
      </c>
      <c r="I479" s="441" t="str">
        <f t="shared" si="71"/>
        <v/>
      </c>
      <c r="J479" s="441" t="str">
        <f t="shared" si="66"/>
        <v/>
      </c>
    </row>
    <row r="480" spans="2:10" ht="15" customHeight="1" x14ac:dyDescent="0.25">
      <c r="B480" s="418" t="str">
        <f t="shared" si="67"/>
        <v/>
      </c>
      <c r="C480" s="440" t="str">
        <f t="shared" si="68"/>
        <v/>
      </c>
      <c r="D480" s="441" t="str">
        <f t="shared" si="63"/>
        <v/>
      </c>
      <c r="E480" s="441" t="str">
        <f t="shared" si="64"/>
        <v/>
      </c>
      <c r="F480" s="441" t="str">
        <f t="shared" si="69"/>
        <v/>
      </c>
      <c r="G480" s="441" t="str">
        <f t="shared" si="70"/>
        <v/>
      </c>
      <c r="H480" s="441" t="str">
        <f t="shared" si="65"/>
        <v/>
      </c>
      <c r="I480" s="441" t="str">
        <f t="shared" si="71"/>
        <v/>
      </c>
      <c r="J480" s="441" t="str">
        <f t="shared" si="66"/>
        <v/>
      </c>
    </row>
    <row r="481" spans="2:10" ht="15" customHeight="1" x14ac:dyDescent="0.25">
      <c r="B481" s="418" t="str">
        <f t="shared" si="67"/>
        <v/>
      </c>
      <c r="C481" s="440" t="str">
        <f t="shared" si="68"/>
        <v/>
      </c>
      <c r="D481" s="441" t="str">
        <f t="shared" si="63"/>
        <v/>
      </c>
      <c r="E481" s="441" t="str">
        <f t="shared" si="64"/>
        <v/>
      </c>
      <c r="F481" s="441" t="str">
        <f t="shared" si="69"/>
        <v/>
      </c>
      <c r="G481" s="441" t="str">
        <f t="shared" si="70"/>
        <v/>
      </c>
      <c r="H481" s="441" t="str">
        <f t="shared" si="65"/>
        <v/>
      </c>
      <c r="I481" s="441" t="str">
        <f t="shared" si="71"/>
        <v/>
      </c>
      <c r="J481" s="441" t="str">
        <f t="shared" si="66"/>
        <v/>
      </c>
    </row>
    <row r="482" spans="2:10" ht="15" customHeight="1" x14ac:dyDescent="0.25">
      <c r="B482" s="418" t="str">
        <f t="shared" si="67"/>
        <v/>
      </c>
      <c r="C482" s="440" t="str">
        <f t="shared" si="68"/>
        <v/>
      </c>
      <c r="D482" s="441" t="str">
        <f t="shared" si="63"/>
        <v/>
      </c>
      <c r="E482" s="441" t="str">
        <f t="shared" si="64"/>
        <v/>
      </c>
      <c r="F482" s="441" t="str">
        <f t="shared" si="69"/>
        <v/>
      </c>
      <c r="G482" s="441" t="str">
        <f t="shared" si="70"/>
        <v/>
      </c>
      <c r="H482" s="441" t="str">
        <f t="shared" si="65"/>
        <v/>
      </c>
      <c r="I482" s="441" t="str">
        <f t="shared" si="71"/>
        <v/>
      </c>
      <c r="J482" s="441" t="str">
        <f t="shared" si="66"/>
        <v/>
      </c>
    </row>
    <row r="483" spans="2:10" ht="15" customHeight="1" x14ac:dyDescent="0.25">
      <c r="B483" s="418" t="str">
        <f t="shared" si="67"/>
        <v/>
      </c>
      <c r="C483" s="440" t="str">
        <f t="shared" si="68"/>
        <v/>
      </c>
      <c r="D483" s="441" t="str">
        <f t="shared" si="63"/>
        <v/>
      </c>
      <c r="E483" s="441" t="str">
        <f t="shared" si="64"/>
        <v/>
      </c>
      <c r="F483" s="441" t="str">
        <f t="shared" si="69"/>
        <v/>
      </c>
      <c r="G483" s="441" t="str">
        <f t="shared" si="70"/>
        <v/>
      </c>
      <c r="H483" s="441" t="str">
        <f t="shared" si="65"/>
        <v/>
      </c>
      <c r="I483" s="441" t="str">
        <f t="shared" si="71"/>
        <v/>
      </c>
      <c r="J483" s="441" t="str">
        <f t="shared" si="66"/>
        <v/>
      </c>
    </row>
    <row r="484" spans="2:10" ht="15" customHeight="1" x14ac:dyDescent="0.25">
      <c r="B484" s="418" t="str">
        <f t="shared" si="67"/>
        <v/>
      </c>
      <c r="C484" s="440" t="str">
        <f t="shared" si="68"/>
        <v/>
      </c>
      <c r="D484" s="441" t="str">
        <f t="shared" si="63"/>
        <v/>
      </c>
      <c r="E484" s="441" t="str">
        <f t="shared" si="64"/>
        <v/>
      </c>
      <c r="F484" s="441" t="str">
        <f t="shared" si="69"/>
        <v/>
      </c>
      <c r="G484" s="441" t="str">
        <f t="shared" si="70"/>
        <v/>
      </c>
      <c r="H484" s="441" t="str">
        <f t="shared" si="65"/>
        <v/>
      </c>
      <c r="I484" s="441" t="str">
        <f t="shared" si="71"/>
        <v/>
      </c>
      <c r="J484" s="441" t="str">
        <f t="shared" si="66"/>
        <v/>
      </c>
    </row>
    <row r="485" spans="2:10" ht="15" customHeight="1" x14ac:dyDescent="0.25">
      <c r="B485" s="418" t="str">
        <f t="shared" si="67"/>
        <v/>
      </c>
      <c r="C485" s="440" t="str">
        <f t="shared" si="68"/>
        <v/>
      </c>
      <c r="D485" s="441" t="str">
        <f t="shared" si="63"/>
        <v/>
      </c>
      <c r="E485" s="441" t="str">
        <f t="shared" si="64"/>
        <v/>
      </c>
      <c r="F485" s="441" t="str">
        <f t="shared" si="69"/>
        <v/>
      </c>
      <c r="G485" s="441" t="str">
        <f t="shared" si="70"/>
        <v/>
      </c>
      <c r="H485" s="441" t="str">
        <f t="shared" si="65"/>
        <v/>
      </c>
      <c r="I485" s="441" t="str">
        <f t="shared" si="71"/>
        <v/>
      </c>
      <c r="J485" s="441" t="str">
        <f t="shared" si="66"/>
        <v/>
      </c>
    </row>
    <row r="486" spans="2:10" ht="15" customHeight="1" x14ac:dyDescent="0.25">
      <c r="B486" s="418" t="str">
        <f t="shared" si="67"/>
        <v/>
      </c>
      <c r="C486" s="440" t="str">
        <f t="shared" si="68"/>
        <v/>
      </c>
      <c r="D486" s="441" t="str">
        <f t="shared" si="63"/>
        <v/>
      </c>
      <c r="E486" s="441" t="str">
        <f t="shared" si="64"/>
        <v/>
      </c>
      <c r="F486" s="441" t="str">
        <f t="shared" si="69"/>
        <v/>
      </c>
      <c r="G486" s="441" t="str">
        <f t="shared" si="70"/>
        <v/>
      </c>
      <c r="H486" s="441" t="str">
        <f t="shared" si="65"/>
        <v/>
      </c>
      <c r="I486" s="441" t="str">
        <f t="shared" si="71"/>
        <v/>
      </c>
      <c r="J486" s="441" t="str">
        <f t="shared" si="66"/>
        <v/>
      </c>
    </row>
    <row r="487" spans="2:10" ht="15" customHeight="1" x14ac:dyDescent="0.25">
      <c r="B487" s="418" t="str">
        <f t="shared" si="67"/>
        <v/>
      </c>
      <c r="C487" s="440" t="str">
        <f t="shared" si="68"/>
        <v/>
      </c>
      <c r="D487" s="441" t="str">
        <f t="shared" si="63"/>
        <v/>
      </c>
      <c r="E487" s="441" t="str">
        <f t="shared" si="64"/>
        <v/>
      </c>
      <c r="F487" s="441" t="str">
        <f t="shared" si="69"/>
        <v/>
      </c>
      <c r="G487" s="441" t="str">
        <f t="shared" si="70"/>
        <v/>
      </c>
      <c r="H487" s="441" t="str">
        <f t="shared" si="65"/>
        <v/>
      </c>
      <c r="I487" s="441" t="str">
        <f t="shared" si="71"/>
        <v/>
      </c>
      <c r="J487" s="441" t="str">
        <f t="shared" si="66"/>
        <v/>
      </c>
    </row>
    <row r="488" spans="2:10" ht="15" customHeight="1" x14ac:dyDescent="0.25">
      <c r="B488" s="418" t="str">
        <f t="shared" si="67"/>
        <v/>
      </c>
      <c r="C488" s="440" t="str">
        <f t="shared" si="68"/>
        <v/>
      </c>
      <c r="D488" s="441" t="str">
        <f t="shared" si="63"/>
        <v/>
      </c>
      <c r="E488" s="441" t="str">
        <f t="shared" si="64"/>
        <v/>
      </c>
      <c r="F488" s="441" t="str">
        <f t="shared" si="69"/>
        <v/>
      </c>
      <c r="G488" s="441" t="str">
        <f t="shared" si="70"/>
        <v/>
      </c>
      <c r="H488" s="441" t="str">
        <f t="shared" si="65"/>
        <v/>
      </c>
      <c r="I488" s="441" t="str">
        <f t="shared" si="71"/>
        <v/>
      </c>
      <c r="J488" s="441" t="str">
        <f t="shared" si="66"/>
        <v/>
      </c>
    </row>
    <row r="489" spans="2:10" ht="15" customHeight="1" x14ac:dyDescent="0.25">
      <c r="B489" s="418" t="str">
        <f t="shared" si="67"/>
        <v/>
      </c>
      <c r="C489" s="440" t="str">
        <f t="shared" si="68"/>
        <v/>
      </c>
      <c r="D489" s="441" t="str">
        <f t="shared" si="63"/>
        <v/>
      </c>
      <c r="E489" s="441" t="str">
        <f t="shared" si="64"/>
        <v/>
      </c>
      <c r="F489" s="441" t="str">
        <f t="shared" si="69"/>
        <v/>
      </c>
      <c r="G489" s="441" t="str">
        <f t="shared" si="70"/>
        <v/>
      </c>
      <c r="H489" s="441" t="str">
        <f t="shared" si="65"/>
        <v/>
      </c>
      <c r="I489" s="441" t="str">
        <f t="shared" si="71"/>
        <v/>
      </c>
      <c r="J489" s="441" t="str">
        <f t="shared" si="66"/>
        <v/>
      </c>
    </row>
    <row r="490" spans="2:10" ht="15" customHeight="1" x14ac:dyDescent="0.25">
      <c r="B490" s="418" t="str">
        <f t="shared" si="67"/>
        <v/>
      </c>
      <c r="C490" s="440" t="str">
        <f t="shared" si="68"/>
        <v/>
      </c>
      <c r="D490" s="441" t="str">
        <f t="shared" si="63"/>
        <v/>
      </c>
      <c r="E490" s="441" t="str">
        <f t="shared" si="64"/>
        <v/>
      </c>
      <c r="F490" s="441" t="str">
        <f t="shared" si="69"/>
        <v/>
      </c>
      <c r="G490" s="441" t="str">
        <f t="shared" si="70"/>
        <v/>
      </c>
      <c r="H490" s="441" t="str">
        <f t="shared" si="65"/>
        <v/>
      </c>
      <c r="I490" s="441" t="str">
        <f t="shared" si="71"/>
        <v/>
      </c>
      <c r="J490" s="441" t="str">
        <f t="shared" si="66"/>
        <v/>
      </c>
    </row>
    <row r="491" spans="2:10" ht="15" customHeight="1" x14ac:dyDescent="0.25">
      <c r="B491" s="418" t="str">
        <f t="shared" si="67"/>
        <v/>
      </c>
      <c r="C491" s="440" t="str">
        <f t="shared" si="68"/>
        <v/>
      </c>
      <c r="D491" s="441" t="str">
        <f t="shared" si="63"/>
        <v/>
      </c>
      <c r="E491" s="441" t="str">
        <f t="shared" si="64"/>
        <v/>
      </c>
      <c r="F491" s="441" t="str">
        <f t="shared" si="69"/>
        <v/>
      </c>
      <c r="G491" s="441" t="str">
        <f t="shared" si="70"/>
        <v/>
      </c>
      <c r="H491" s="441" t="str">
        <f t="shared" si="65"/>
        <v/>
      </c>
      <c r="I491" s="441" t="str">
        <f t="shared" si="71"/>
        <v/>
      </c>
      <c r="J491" s="441" t="str">
        <f t="shared" si="66"/>
        <v/>
      </c>
    </row>
    <row r="492" spans="2:10" ht="15" customHeight="1" x14ac:dyDescent="0.25">
      <c r="B492" s="418" t="str">
        <f t="shared" si="67"/>
        <v/>
      </c>
      <c r="C492" s="440" t="str">
        <f t="shared" si="68"/>
        <v/>
      </c>
      <c r="D492" s="441" t="str">
        <f t="shared" si="63"/>
        <v/>
      </c>
      <c r="E492" s="441" t="str">
        <f t="shared" si="64"/>
        <v/>
      </c>
      <c r="F492" s="441" t="str">
        <f t="shared" si="69"/>
        <v/>
      </c>
      <c r="G492" s="441" t="str">
        <f t="shared" si="70"/>
        <v/>
      </c>
      <c r="H492" s="441" t="str">
        <f t="shared" si="65"/>
        <v/>
      </c>
      <c r="I492" s="441" t="str">
        <f t="shared" si="71"/>
        <v/>
      </c>
      <c r="J492" s="441" t="str">
        <f t="shared" si="66"/>
        <v/>
      </c>
    </row>
    <row r="493" spans="2:10" ht="15" customHeight="1" x14ac:dyDescent="0.25">
      <c r="B493" s="418" t="str">
        <f t="shared" si="67"/>
        <v/>
      </c>
      <c r="C493" s="440" t="str">
        <f t="shared" si="68"/>
        <v/>
      </c>
      <c r="D493" s="441" t="str">
        <f t="shared" si="63"/>
        <v/>
      </c>
      <c r="E493" s="441" t="str">
        <f t="shared" si="64"/>
        <v/>
      </c>
      <c r="F493" s="441" t="str">
        <f t="shared" si="69"/>
        <v/>
      </c>
      <c r="G493" s="441" t="str">
        <f t="shared" si="70"/>
        <v/>
      </c>
      <c r="H493" s="441" t="str">
        <f t="shared" si="65"/>
        <v/>
      </c>
      <c r="I493" s="441" t="str">
        <f t="shared" si="71"/>
        <v/>
      </c>
      <c r="J493" s="441" t="str">
        <f t="shared" si="66"/>
        <v/>
      </c>
    </row>
    <row r="494" spans="2:10" ht="15" customHeight="1" x14ac:dyDescent="0.25">
      <c r="B494" s="418" t="str">
        <f t="shared" si="67"/>
        <v/>
      </c>
      <c r="C494" s="440" t="str">
        <f t="shared" si="68"/>
        <v/>
      </c>
      <c r="D494" s="441" t="str">
        <f t="shared" si="63"/>
        <v/>
      </c>
      <c r="E494" s="441" t="str">
        <f t="shared" si="64"/>
        <v/>
      </c>
      <c r="F494" s="441" t="str">
        <f t="shared" si="69"/>
        <v/>
      </c>
      <c r="G494" s="441" t="str">
        <f t="shared" si="70"/>
        <v/>
      </c>
      <c r="H494" s="441" t="str">
        <f t="shared" si="65"/>
        <v/>
      </c>
      <c r="I494" s="441" t="str">
        <f t="shared" si="71"/>
        <v/>
      </c>
      <c r="J494" s="441" t="str">
        <f t="shared" si="66"/>
        <v/>
      </c>
    </row>
    <row r="495" spans="2:10" ht="15" customHeight="1" x14ac:dyDescent="0.25">
      <c r="B495" s="418" t="str">
        <f t="shared" si="67"/>
        <v/>
      </c>
      <c r="C495" s="440" t="str">
        <f t="shared" si="68"/>
        <v/>
      </c>
      <c r="D495" s="441" t="str">
        <f t="shared" si="63"/>
        <v/>
      </c>
      <c r="E495" s="441" t="str">
        <f t="shared" si="64"/>
        <v/>
      </c>
      <c r="F495" s="441" t="str">
        <f t="shared" si="69"/>
        <v/>
      </c>
      <c r="G495" s="441" t="str">
        <f t="shared" si="70"/>
        <v/>
      </c>
      <c r="H495" s="441" t="str">
        <f t="shared" si="65"/>
        <v/>
      </c>
      <c r="I495" s="441" t="str">
        <f t="shared" si="71"/>
        <v/>
      </c>
      <c r="J495" s="441" t="str">
        <f t="shared" si="66"/>
        <v/>
      </c>
    </row>
    <row r="496" spans="2:10" ht="15" customHeight="1" x14ac:dyDescent="0.25">
      <c r="B496" s="418" t="str">
        <f t="shared" si="67"/>
        <v/>
      </c>
      <c r="C496" s="440" t="str">
        <f t="shared" si="68"/>
        <v/>
      </c>
      <c r="D496" s="441" t="str">
        <f t="shared" si="63"/>
        <v/>
      </c>
      <c r="E496" s="441" t="str">
        <f t="shared" si="64"/>
        <v/>
      </c>
      <c r="F496" s="441" t="str">
        <f t="shared" si="69"/>
        <v/>
      </c>
      <c r="G496" s="441" t="str">
        <f t="shared" si="70"/>
        <v/>
      </c>
      <c r="H496" s="441" t="str">
        <f t="shared" si="65"/>
        <v/>
      </c>
      <c r="I496" s="441" t="str">
        <f t="shared" si="71"/>
        <v/>
      </c>
      <c r="J496" s="441" t="str">
        <f t="shared" si="66"/>
        <v/>
      </c>
    </row>
    <row r="497" spans="2:10" x14ac:dyDescent="0.25">
      <c r="B497" s="418" t="str">
        <f t="shared" si="67"/>
        <v/>
      </c>
      <c r="C497" s="440" t="str">
        <f>IF(B497&lt;&gt;"",DATE(YEAR(C496),MONTH(C496)+1,DAY(C496)),"")</f>
        <v/>
      </c>
      <c r="D497" s="441" t="str">
        <f t="shared" si="63"/>
        <v/>
      </c>
      <c r="E497" s="441" t="str">
        <f t="shared" si="64"/>
        <v/>
      </c>
      <c r="F497" s="441" t="str">
        <f t="shared" si="69"/>
        <v/>
      </c>
      <c r="G497" s="441" t="str">
        <f>IF(D497&lt;&gt;"",G496+F497,"")</f>
        <v/>
      </c>
      <c r="H497" s="441" t="str">
        <f t="shared" si="65"/>
        <v/>
      </c>
      <c r="I497" s="441" t="str">
        <f>IF(E497&lt;&gt;"",D497-F497+I496,"")</f>
        <v/>
      </c>
      <c r="J497" s="441" t="str">
        <f t="shared" si="66"/>
        <v/>
      </c>
    </row>
    <row r="498" spans="2:10" x14ac:dyDescent="0.25">
      <c r="B498" s="418" t="str">
        <f t="shared" si="67"/>
        <v/>
      </c>
      <c r="C498" s="440" t="str">
        <f>IF(B498&lt;&gt;"",DATE(YEAR(C497),MONTH(C497)+1,DAY(C497)),"")</f>
        <v/>
      </c>
      <c r="D498" s="441" t="str">
        <f t="shared" si="63"/>
        <v/>
      </c>
      <c r="E498" s="441" t="str">
        <f t="shared" si="64"/>
        <v/>
      </c>
      <c r="F498" s="441" t="str">
        <f t="shared" si="69"/>
        <v/>
      </c>
      <c r="G498" s="441" t="str">
        <f>IF(D498&lt;&gt;"",G497+F498,"")</f>
        <v/>
      </c>
      <c r="H498" s="441" t="str">
        <f t="shared" si="65"/>
        <v/>
      </c>
      <c r="I498" s="441" t="str">
        <f>IF(E498&lt;&gt;"",D498-F498+I497,"")</f>
        <v/>
      </c>
      <c r="J498" s="441" t="str">
        <f t="shared" si="66"/>
        <v/>
      </c>
    </row>
    <row r="499" spans="2:10" x14ac:dyDescent="0.25">
      <c r="B499" s="418" t="str">
        <f t="shared" si="67"/>
        <v/>
      </c>
      <c r="C499" s="440" t="str">
        <f>IF(B499&lt;&gt;"",DATE(YEAR(C498),MONTH(C498)+1,DAY(C498)),"")</f>
        <v/>
      </c>
      <c r="D499" s="441" t="str">
        <f t="shared" si="63"/>
        <v/>
      </c>
      <c r="E499" s="441" t="str">
        <f t="shared" si="64"/>
        <v/>
      </c>
      <c r="F499" s="441" t="str">
        <f t="shared" si="69"/>
        <v/>
      </c>
      <c r="G499" s="441" t="str">
        <f>IF(D499&lt;&gt;"",G498+F499,"")</f>
        <v/>
      </c>
      <c r="H499" s="441" t="str">
        <f t="shared" si="65"/>
        <v/>
      </c>
      <c r="I499" s="441" t="str">
        <f>IF(E499&lt;&gt;"",D499-F499+I498,"")</f>
        <v/>
      </c>
      <c r="J499" s="441" t="str">
        <f t="shared" si="66"/>
        <v/>
      </c>
    </row>
    <row r="500" spans="2:10" x14ac:dyDescent="0.25">
      <c r="B500" s="418" t="str">
        <f t="shared" si="67"/>
        <v/>
      </c>
      <c r="C500" s="440" t="str">
        <f>IF(B500&lt;&gt;"",DATE(YEAR(C499),MONTH(C499)+1,DAY(C499)),"")</f>
        <v/>
      </c>
      <c r="D500" s="441" t="str">
        <f t="shared" si="63"/>
        <v/>
      </c>
      <c r="E500" s="441" t="str">
        <f t="shared" si="64"/>
        <v/>
      </c>
      <c r="F500" s="441" t="str">
        <f t="shared" si="69"/>
        <v/>
      </c>
      <c r="G500" s="441" t="str">
        <f>IF(D500&lt;&gt;"",G499+F500,"")</f>
        <v/>
      </c>
      <c r="H500" s="441" t="str">
        <f t="shared" si="65"/>
        <v/>
      </c>
      <c r="I500" s="441" t="str">
        <f>IF(E500&lt;&gt;"",D500-F500+I499,"")</f>
        <v/>
      </c>
      <c r="J500" s="441" t="str">
        <f t="shared" si="66"/>
        <v/>
      </c>
    </row>
    <row r="501" spans="2:10" x14ac:dyDescent="0.25">
      <c r="B501" s="418" t="str">
        <f t="shared" si="67"/>
        <v/>
      </c>
      <c r="C501" s="440" t="str">
        <f>IF(B501&lt;&gt;"",DATE(YEAR(C500),MONTH(C500)+1,DAY(C500)),"")</f>
        <v/>
      </c>
      <c r="D501" s="441" t="str">
        <f t="shared" si="63"/>
        <v/>
      </c>
      <c r="E501" s="441" t="str">
        <f t="shared" si="64"/>
        <v/>
      </c>
      <c r="F501" s="441" t="str">
        <f t="shared" si="69"/>
        <v/>
      </c>
      <c r="G501" s="441" t="str">
        <f>IF(D501&lt;&gt;"",G500+F501,"")</f>
        <v/>
      </c>
      <c r="H501" s="441" t="str">
        <f t="shared" si="65"/>
        <v/>
      </c>
      <c r="I501" s="441" t="str">
        <f>IF(E501&lt;&gt;"",D501-F501+I500,"")</f>
        <v/>
      </c>
      <c r="J501" s="441" t="str">
        <f t="shared" si="66"/>
        <v/>
      </c>
    </row>
  </sheetData>
  <protectedRanges>
    <protectedRange sqref="B4:C4 B6 B8 B10 B12" name="Plage1"/>
  </protectedRanges>
  <conditionalFormatting sqref="B27:J501">
    <cfRule type="expression" dxfId="2" priority="1" stopIfTrue="1">
      <formula>IF(AND($B27&lt;&gt;"",$B27=dureepret),TRUE,FALSE)</formula>
    </cfRule>
    <cfRule type="expression" dxfId="1" priority="2" stopIfTrue="1">
      <formula>IF(MONTH($C27)=12,TRUE,FALSE)</formula>
    </cfRule>
    <cfRule type="expression" dxfId="0" priority="3" stopIfTrue="1">
      <formula>IF($B27&lt;&gt;"",TRUE,FALSE)</formula>
    </cfRule>
  </conditionalFormatting>
  <dataValidations count="2">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"2020,2019,2018,2017,2016,2015,2014,2013,2012,2011,2010,2009,2008,2007,2006,2005,2004,2003,2002,2001,2000,1999,1998,1997,1996,1995,1994,1993,1992,1991,1990"</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$O$3:$O$14</formula1>
    </dataValidation>
  </dataValidations>
  <hyperlinks>
    <hyperlink ref="F1" location="Sommaire!A1" display="Sommaire"/>
  </hyperlinks>
  <pageMargins left="0.78740157480314965" right="0.78740157480314965" top="0.98425196850393704" bottom="0.98425196850393704" header="0.51181102362204722" footer="0.51181102362204722"/>
  <pageSetup paperSize="9" scale="87" fitToHeight="2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
  <sheetViews>
    <sheetView showGridLines="0" zoomScaleNormal="100" workbookViewId="0"/>
  </sheetViews>
  <sheetFormatPr baseColWidth="10" defaultRowHeight="12.75"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B1:E6"/>
  <sheetViews>
    <sheetView showGridLines="0" zoomScaleNormal="100" workbookViewId="0"/>
  </sheetViews>
  <sheetFormatPr baseColWidth="10" defaultRowHeight="12.75" x14ac:dyDescent="0.2"/>
  <cols>
    <col min="2" max="2" width="21.28515625" bestFit="1" customWidth="1"/>
    <col min="3" max="5" width="15.7109375" customWidth="1"/>
    <col min="10" max="12" width="15" customWidth="1"/>
  </cols>
  <sheetData>
    <row r="1" spans="2:5" x14ac:dyDescent="0.2">
      <c r="B1" s="453"/>
      <c r="C1" s="454" t="str">
        <f ca="1">"Exercice " &amp; Sommaire!$H$6</f>
        <v>Exercice 2016</v>
      </c>
      <c r="D1" s="454" t="str">
        <f ca="1">"Exercice " &amp;Sommaire!$H$6+1</f>
        <v>Exercice 2017</v>
      </c>
      <c r="E1" s="455" t="str">
        <f ca="1">"Exercice " &amp;Sommaire!$H$6+2</f>
        <v>Exercice 2018</v>
      </c>
    </row>
    <row r="2" spans="2:5" x14ac:dyDescent="0.2">
      <c r="B2" s="456" t="s">
        <v>146</v>
      </c>
      <c r="C2" s="457">
        <f>'Paramètres Financement'!C9</f>
        <v>0</v>
      </c>
      <c r="D2" s="457">
        <f>'Paramètres Financement'!D9</f>
        <v>0</v>
      </c>
      <c r="E2" s="458">
        <f>'Paramètres Financement'!E9</f>
        <v>0</v>
      </c>
    </row>
    <row r="3" spans="2:5" x14ac:dyDescent="0.2">
      <c r="B3" s="456" t="s">
        <v>239</v>
      </c>
      <c r="C3" s="459">
        <f>CAF!C12</f>
        <v>0</v>
      </c>
      <c r="D3" s="459">
        <f>CAF!D12</f>
        <v>0</v>
      </c>
      <c r="E3" s="460">
        <f>CAF!E12</f>
        <v>0</v>
      </c>
    </row>
    <row r="4" spans="2:5" x14ac:dyDescent="0.2">
      <c r="B4" s="456" t="s">
        <v>512</v>
      </c>
      <c r="C4" s="457">
        <f>SUM('Paramètres Financement'!C24:C24)</f>
        <v>0</v>
      </c>
      <c r="D4" s="457">
        <f>SUM('Paramètres Financement'!D24:D24)</f>
        <v>0</v>
      </c>
      <c r="E4" s="458">
        <f>SUM('Paramètres Financement'!E24:E24)</f>
        <v>0</v>
      </c>
    </row>
    <row r="5" spans="2:5" x14ac:dyDescent="0.2">
      <c r="B5" s="456" t="s">
        <v>511</v>
      </c>
      <c r="C5" s="459">
        <f>Bilan!C32+Bilan!C33+Bilan!C35+Bilan!C36+Bilan!C37</f>
        <v>0</v>
      </c>
      <c r="D5" s="459">
        <f>Bilan!D32+Bilan!D33+Bilan!D35+Bilan!D36+Bilan!D37</f>
        <v>0</v>
      </c>
      <c r="E5" s="460">
        <f>Bilan!E32+Bilan!E33+Bilan!E35+Bilan!E36+Bilan!E37</f>
        <v>0</v>
      </c>
    </row>
    <row r="6" spans="2:5" x14ac:dyDescent="0.2">
      <c r="B6" s="456" t="s">
        <v>178</v>
      </c>
      <c r="C6" s="461">
        <f>SUM(C2:C5)</f>
        <v>0</v>
      </c>
      <c r="D6" s="461">
        <f t="shared" ref="D6:E6" si="0">SUM(D2:D5)</f>
        <v>0</v>
      </c>
      <c r="E6" s="462">
        <f t="shared" si="0"/>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9" tint="-0.249977111117893"/>
  </sheetPr>
  <dimension ref="B2:H21"/>
  <sheetViews>
    <sheetView showGridLines="0" zoomScale="70" zoomScaleNormal="70" workbookViewId="0"/>
  </sheetViews>
  <sheetFormatPr baseColWidth="10" defaultRowHeight="15.75" x14ac:dyDescent="0.2"/>
  <cols>
    <col min="1" max="1" width="5.7109375" style="325" customWidth="1"/>
    <col min="2" max="2" width="48.42578125" style="325" bestFit="1" customWidth="1"/>
    <col min="3" max="3" width="5.7109375" style="325" customWidth="1"/>
    <col min="4" max="6" width="11.42578125" style="325"/>
    <col min="7" max="7" width="42.140625" style="325" customWidth="1"/>
    <col min="8" max="16384" width="11.42578125" style="325"/>
  </cols>
  <sheetData>
    <row r="2" spans="2:8" x14ac:dyDescent="0.2">
      <c r="B2" s="324" t="s">
        <v>185</v>
      </c>
    </row>
    <row r="4" spans="2:8" x14ac:dyDescent="0.2">
      <c r="B4" s="326" t="s">
        <v>395</v>
      </c>
    </row>
    <row r="5" spans="2:8" x14ac:dyDescent="0.2">
      <c r="B5" s="326" t="s">
        <v>396</v>
      </c>
    </row>
    <row r="6" spans="2:8" x14ac:dyDescent="0.2">
      <c r="B6" s="326" t="s">
        <v>186</v>
      </c>
      <c r="G6" s="73" t="s">
        <v>181</v>
      </c>
      <c r="H6" s="292">
        <f ca="1">YEAR(TODAY())</f>
        <v>2016</v>
      </c>
    </row>
    <row r="7" spans="2:8" x14ac:dyDescent="0.2">
      <c r="B7" s="326" t="s">
        <v>397</v>
      </c>
      <c r="G7" s="73" t="s">
        <v>342</v>
      </c>
      <c r="H7" s="321" t="s">
        <v>343</v>
      </c>
    </row>
    <row r="8" spans="2:8" x14ac:dyDescent="0.2">
      <c r="B8" s="326" t="s">
        <v>398</v>
      </c>
    </row>
    <row r="9" spans="2:8" x14ac:dyDescent="0.2">
      <c r="B9" s="326" t="s">
        <v>240</v>
      </c>
    </row>
    <row r="10" spans="2:8" x14ac:dyDescent="0.2">
      <c r="B10" s="326" t="s">
        <v>239</v>
      </c>
    </row>
    <row r="11" spans="2:8" x14ac:dyDescent="0.2">
      <c r="B11" s="326" t="s">
        <v>399</v>
      </c>
    </row>
    <row r="12" spans="2:8" x14ac:dyDescent="0.2">
      <c r="B12" s="326" t="s">
        <v>400</v>
      </c>
    </row>
    <row r="13" spans="2:8" x14ac:dyDescent="0.2">
      <c r="B13" s="326" t="s">
        <v>401</v>
      </c>
    </row>
    <row r="14" spans="2:8" x14ac:dyDescent="0.2">
      <c r="B14" s="326" t="s">
        <v>277</v>
      </c>
    </row>
    <row r="15" spans="2:8" x14ac:dyDescent="0.2">
      <c r="B15" s="326" t="s">
        <v>402</v>
      </c>
    </row>
    <row r="16" spans="2:8" x14ac:dyDescent="0.2">
      <c r="B16" s="326" t="s">
        <v>403</v>
      </c>
    </row>
    <row r="17" spans="2:2" x14ac:dyDescent="0.2">
      <c r="B17" s="327"/>
    </row>
    <row r="18" spans="2:2" x14ac:dyDescent="0.2">
      <c r="B18" s="328" t="s">
        <v>513</v>
      </c>
    </row>
    <row r="20" spans="2:2" x14ac:dyDescent="0.2">
      <c r="B20" s="326" t="s">
        <v>478</v>
      </c>
    </row>
    <row r="21" spans="2:2" x14ac:dyDescent="0.2">
      <c r="B21" s="326" t="s">
        <v>479</v>
      </c>
    </row>
  </sheetData>
  <dataValidations count="1">
    <dataValidation type="list" allowBlank="1" showInputMessage="1" showErrorMessage="1" sqref="H7">
      <formula1>MoisSimulation</formula1>
    </dataValidation>
  </dataValidations>
  <hyperlinks>
    <hyperlink ref="B4" location="'Paramètres Investissement'!A1" display="Paramètres Investissement"/>
    <hyperlink ref="B5" location="'Paramètres Financement'!A1" display="Paramètres Financement"/>
    <hyperlink ref="B6" location="'Paramètres Investissement'!A1" display="Paramètres Investissement"/>
    <hyperlink ref="B7" location="'Paramètres Activité'!A1" display="Paramètres Activité"/>
    <hyperlink ref="B8" location="'Compte de résultat'!A1" display="Compte de résultat"/>
    <hyperlink ref="B9" location="SIG!A1" display="SIG"/>
    <hyperlink ref="B10" location="CAF!A1" display="CAF"/>
    <hyperlink ref="B11" location="'Trésorerie année 1'!A1" display="Trésorerie année 1"/>
    <hyperlink ref="B12" location="'Trésorerie année 2'!A1" display="Trésorerie année 2"/>
    <hyperlink ref="B13" location="'Trésorerie année 3'!A1" display="Trésorerie année 3"/>
    <hyperlink ref="B14" location="Bilan!A1" display="Bilan"/>
    <hyperlink ref="B15" location="'FR, BFR, TN'!A1" display="FR, BFR, TN"/>
    <hyperlink ref="B16" location="Ratios!A1" display="Ratios"/>
    <hyperlink ref="B20" location="'Amortissement immobilisations'!A1" display="Amortissement des immobilisations"/>
    <hyperlink ref="B21" location="'Amortissement emprunts'!A1" display="Amortissement des emprunts"/>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6" tint="-0.249977111117893"/>
  </sheetPr>
  <dimension ref="B1:AF98"/>
  <sheetViews>
    <sheetView showGridLines="0" zoomScale="70" zoomScaleNormal="70" workbookViewId="0">
      <selection activeCell="Q40" sqref="Q40"/>
    </sheetView>
  </sheetViews>
  <sheetFormatPr baseColWidth="10" defaultRowHeight="15.95" customHeight="1" x14ac:dyDescent="0.2"/>
  <cols>
    <col min="1" max="1" width="3.5703125" style="86" customWidth="1"/>
    <col min="2" max="2" width="42.7109375" style="86" customWidth="1"/>
    <col min="3" max="9" width="18.7109375" style="86" customWidth="1"/>
    <col min="10" max="10" width="2.7109375" style="86" customWidth="1"/>
    <col min="11" max="14" width="18.7109375" style="86" customWidth="1"/>
    <col min="15" max="15" width="2.7109375" style="86" customWidth="1"/>
    <col min="16" max="17" width="14.7109375" style="86" customWidth="1"/>
    <col min="18" max="18" width="2.7109375" style="86" customWidth="1"/>
    <col min="19" max="19" width="27.5703125" style="86" customWidth="1"/>
    <col min="20" max="20" width="17.5703125" style="86" customWidth="1"/>
    <col min="21" max="24" width="14.7109375" style="86" customWidth="1"/>
    <col min="25" max="25" width="2.7109375" style="86" customWidth="1"/>
    <col min="26" max="26" width="11.42578125" style="86"/>
    <col min="27" max="27" width="14.7109375" style="86" customWidth="1"/>
    <col min="28" max="270" width="11.42578125" style="86"/>
    <col min="271" max="271" width="37" style="86" bestFit="1" customWidth="1"/>
    <col min="272" max="272" width="12.42578125" style="86" bestFit="1" customWidth="1"/>
    <col min="273" max="273" width="15.7109375" style="86" bestFit="1" customWidth="1"/>
    <col min="274" max="274" width="17.28515625" style="86" bestFit="1" customWidth="1"/>
    <col min="275" max="275" width="2.28515625" style="86" customWidth="1"/>
    <col min="276" max="276" width="8.28515625" style="86" bestFit="1" customWidth="1"/>
    <col min="277" max="277" width="8.7109375" style="86" customWidth="1"/>
    <col min="278" max="278" width="11.85546875" style="86" bestFit="1" customWidth="1"/>
    <col min="279" max="526" width="11.42578125" style="86"/>
    <col min="527" max="527" width="37" style="86" bestFit="1" customWidth="1"/>
    <col min="528" max="528" width="12.42578125" style="86" bestFit="1" customWidth="1"/>
    <col min="529" max="529" width="15.7109375" style="86" bestFit="1" customWidth="1"/>
    <col min="530" max="530" width="17.28515625" style="86" bestFit="1" customWidth="1"/>
    <col min="531" max="531" width="2.28515625" style="86" customWidth="1"/>
    <col min="532" max="532" width="8.28515625" style="86" bestFit="1" customWidth="1"/>
    <col min="533" max="533" width="8.7109375" style="86" customWidth="1"/>
    <col min="534" max="534" width="11.85546875" style="86" bestFit="1" customWidth="1"/>
    <col min="535" max="782" width="11.42578125" style="86"/>
    <col min="783" max="783" width="37" style="86" bestFit="1" customWidth="1"/>
    <col min="784" max="784" width="12.42578125" style="86" bestFit="1" customWidth="1"/>
    <col min="785" max="785" width="15.7109375" style="86" bestFit="1" customWidth="1"/>
    <col min="786" max="786" width="17.28515625" style="86" bestFit="1" customWidth="1"/>
    <col min="787" max="787" width="2.28515625" style="86" customWidth="1"/>
    <col min="788" max="788" width="8.28515625" style="86" bestFit="1" customWidth="1"/>
    <col min="789" max="789" width="8.7109375" style="86" customWidth="1"/>
    <col min="790" max="790" width="11.85546875" style="86" bestFit="1" customWidth="1"/>
    <col min="791" max="1038" width="11.42578125" style="86"/>
    <col min="1039" max="1039" width="37" style="86" bestFit="1" customWidth="1"/>
    <col min="1040" max="1040" width="12.42578125" style="86" bestFit="1" customWidth="1"/>
    <col min="1041" max="1041" width="15.7109375" style="86" bestFit="1" customWidth="1"/>
    <col min="1042" max="1042" width="17.28515625" style="86" bestFit="1" customWidth="1"/>
    <col min="1043" max="1043" width="2.28515625" style="86" customWidth="1"/>
    <col min="1044" max="1044" width="8.28515625" style="86" bestFit="1" customWidth="1"/>
    <col min="1045" max="1045" width="8.7109375" style="86" customWidth="1"/>
    <col min="1046" max="1046" width="11.85546875" style="86" bestFit="1" customWidth="1"/>
    <col min="1047" max="1294" width="11.42578125" style="86"/>
    <col min="1295" max="1295" width="37" style="86" bestFit="1" customWidth="1"/>
    <col min="1296" max="1296" width="12.42578125" style="86" bestFit="1" customWidth="1"/>
    <col min="1297" max="1297" width="15.7109375" style="86" bestFit="1" customWidth="1"/>
    <col min="1298" max="1298" width="17.28515625" style="86" bestFit="1" customWidth="1"/>
    <col min="1299" max="1299" width="2.28515625" style="86" customWidth="1"/>
    <col min="1300" max="1300" width="8.28515625" style="86" bestFit="1" customWidth="1"/>
    <col min="1301" max="1301" width="8.7109375" style="86" customWidth="1"/>
    <col min="1302" max="1302" width="11.85546875" style="86" bestFit="1" customWidth="1"/>
    <col min="1303" max="1550" width="11.42578125" style="86"/>
    <col min="1551" max="1551" width="37" style="86" bestFit="1" customWidth="1"/>
    <col min="1552" max="1552" width="12.42578125" style="86" bestFit="1" customWidth="1"/>
    <col min="1553" max="1553" width="15.7109375" style="86" bestFit="1" customWidth="1"/>
    <col min="1554" max="1554" width="17.28515625" style="86" bestFit="1" customWidth="1"/>
    <col min="1555" max="1555" width="2.28515625" style="86" customWidth="1"/>
    <col min="1556" max="1556" width="8.28515625" style="86" bestFit="1" customWidth="1"/>
    <col min="1557" max="1557" width="8.7109375" style="86" customWidth="1"/>
    <col min="1558" max="1558" width="11.85546875" style="86" bestFit="1" customWidth="1"/>
    <col min="1559" max="1806" width="11.42578125" style="86"/>
    <col min="1807" max="1807" width="37" style="86" bestFit="1" customWidth="1"/>
    <col min="1808" max="1808" width="12.42578125" style="86" bestFit="1" customWidth="1"/>
    <col min="1809" max="1809" width="15.7109375" style="86" bestFit="1" customWidth="1"/>
    <col min="1810" max="1810" width="17.28515625" style="86" bestFit="1" customWidth="1"/>
    <col min="1811" max="1811" width="2.28515625" style="86" customWidth="1"/>
    <col min="1812" max="1812" width="8.28515625" style="86" bestFit="1" customWidth="1"/>
    <col min="1813" max="1813" width="8.7109375" style="86" customWidth="1"/>
    <col min="1814" max="1814" width="11.85546875" style="86" bestFit="1" customWidth="1"/>
    <col min="1815" max="2062" width="11.42578125" style="86"/>
    <col min="2063" max="2063" width="37" style="86" bestFit="1" customWidth="1"/>
    <col min="2064" max="2064" width="12.42578125" style="86" bestFit="1" customWidth="1"/>
    <col min="2065" max="2065" width="15.7109375" style="86" bestFit="1" customWidth="1"/>
    <col min="2066" max="2066" width="17.28515625" style="86" bestFit="1" customWidth="1"/>
    <col min="2067" max="2067" width="2.28515625" style="86" customWidth="1"/>
    <col min="2068" max="2068" width="8.28515625" style="86" bestFit="1" customWidth="1"/>
    <col min="2069" max="2069" width="8.7109375" style="86" customWidth="1"/>
    <col min="2070" max="2070" width="11.85546875" style="86" bestFit="1" customWidth="1"/>
    <col min="2071" max="2318" width="11.42578125" style="86"/>
    <col min="2319" max="2319" width="37" style="86" bestFit="1" customWidth="1"/>
    <col min="2320" max="2320" width="12.42578125" style="86" bestFit="1" customWidth="1"/>
    <col min="2321" max="2321" width="15.7109375" style="86" bestFit="1" customWidth="1"/>
    <col min="2322" max="2322" width="17.28515625" style="86" bestFit="1" customWidth="1"/>
    <col min="2323" max="2323" width="2.28515625" style="86" customWidth="1"/>
    <col min="2324" max="2324" width="8.28515625" style="86" bestFit="1" customWidth="1"/>
    <col min="2325" max="2325" width="8.7109375" style="86" customWidth="1"/>
    <col min="2326" max="2326" width="11.85546875" style="86" bestFit="1" customWidth="1"/>
    <col min="2327" max="2574" width="11.42578125" style="86"/>
    <col min="2575" max="2575" width="37" style="86" bestFit="1" customWidth="1"/>
    <col min="2576" max="2576" width="12.42578125" style="86" bestFit="1" customWidth="1"/>
    <col min="2577" max="2577" width="15.7109375" style="86" bestFit="1" customWidth="1"/>
    <col min="2578" max="2578" width="17.28515625" style="86" bestFit="1" customWidth="1"/>
    <col min="2579" max="2579" width="2.28515625" style="86" customWidth="1"/>
    <col min="2580" max="2580" width="8.28515625" style="86" bestFit="1" customWidth="1"/>
    <col min="2581" max="2581" width="8.7109375" style="86" customWidth="1"/>
    <col min="2582" max="2582" width="11.85546875" style="86" bestFit="1" customWidth="1"/>
    <col min="2583" max="2830" width="11.42578125" style="86"/>
    <col min="2831" max="2831" width="37" style="86" bestFit="1" customWidth="1"/>
    <col min="2832" max="2832" width="12.42578125" style="86" bestFit="1" customWidth="1"/>
    <col min="2833" max="2833" width="15.7109375" style="86" bestFit="1" customWidth="1"/>
    <col min="2834" max="2834" width="17.28515625" style="86" bestFit="1" customWidth="1"/>
    <col min="2835" max="2835" width="2.28515625" style="86" customWidth="1"/>
    <col min="2836" max="2836" width="8.28515625" style="86" bestFit="1" customWidth="1"/>
    <col min="2837" max="2837" width="8.7109375" style="86" customWidth="1"/>
    <col min="2838" max="2838" width="11.85546875" style="86" bestFit="1" customWidth="1"/>
    <col min="2839" max="3086" width="11.42578125" style="86"/>
    <col min="3087" max="3087" width="37" style="86" bestFit="1" customWidth="1"/>
    <col min="3088" max="3088" width="12.42578125" style="86" bestFit="1" customWidth="1"/>
    <col min="3089" max="3089" width="15.7109375" style="86" bestFit="1" customWidth="1"/>
    <col min="3090" max="3090" width="17.28515625" style="86" bestFit="1" customWidth="1"/>
    <col min="3091" max="3091" width="2.28515625" style="86" customWidth="1"/>
    <col min="3092" max="3092" width="8.28515625" style="86" bestFit="1" customWidth="1"/>
    <col min="3093" max="3093" width="8.7109375" style="86" customWidth="1"/>
    <col min="3094" max="3094" width="11.85546875" style="86" bestFit="1" customWidth="1"/>
    <col min="3095" max="3342" width="11.42578125" style="86"/>
    <col min="3343" max="3343" width="37" style="86" bestFit="1" customWidth="1"/>
    <col min="3344" max="3344" width="12.42578125" style="86" bestFit="1" customWidth="1"/>
    <col min="3345" max="3345" width="15.7109375" style="86" bestFit="1" customWidth="1"/>
    <col min="3346" max="3346" width="17.28515625" style="86" bestFit="1" customWidth="1"/>
    <col min="3347" max="3347" width="2.28515625" style="86" customWidth="1"/>
    <col min="3348" max="3348" width="8.28515625" style="86" bestFit="1" customWidth="1"/>
    <col min="3349" max="3349" width="8.7109375" style="86" customWidth="1"/>
    <col min="3350" max="3350" width="11.85546875" style="86" bestFit="1" customWidth="1"/>
    <col min="3351" max="3598" width="11.42578125" style="86"/>
    <col min="3599" max="3599" width="37" style="86" bestFit="1" customWidth="1"/>
    <col min="3600" max="3600" width="12.42578125" style="86" bestFit="1" customWidth="1"/>
    <col min="3601" max="3601" width="15.7109375" style="86" bestFit="1" customWidth="1"/>
    <col min="3602" max="3602" width="17.28515625" style="86" bestFit="1" customWidth="1"/>
    <col min="3603" max="3603" width="2.28515625" style="86" customWidth="1"/>
    <col min="3604" max="3604" width="8.28515625" style="86" bestFit="1" customWidth="1"/>
    <col min="3605" max="3605" width="8.7109375" style="86" customWidth="1"/>
    <col min="3606" max="3606" width="11.85546875" style="86" bestFit="1" customWidth="1"/>
    <col min="3607" max="3854" width="11.42578125" style="86"/>
    <col min="3855" max="3855" width="37" style="86" bestFit="1" customWidth="1"/>
    <col min="3856" max="3856" width="12.42578125" style="86" bestFit="1" customWidth="1"/>
    <col min="3857" max="3857" width="15.7109375" style="86" bestFit="1" customWidth="1"/>
    <col min="3858" max="3858" width="17.28515625" style="86" bestFit="1" customWidth="1"/>
    <col min="3859" max="3859" width="2.28515625" style="86" customWidth="1"/>
    <col min="3860" max="3860" width="8.28515625" style="86" bestFit="1" customWidth="1"/>
    <col min="3861" max="3861" width="8.7109375" style="86" customWidth="1"/>
    <col min="3862" max="3862" width="11.85546875" style="86" bestFit="1" customWidth="1"/>
    <col min="3863" max="4110" width="11.42578125" style="86"/>
    <col min="4111" max="4111" width="37" style="86" bestFit="1" customWidth="1"/>
    <col min="4112" max="4112" width="12.42578125" style="86" bestFit="1" customWidth="1"/>
    <col min="4113" max="4113" width="15.7109375" style="86" bestFit="1" customWidth="1"/>
    <col min="4114" max="4114" width="17.28515625" style="86" bestFit="1" customWidth="1"/>
    <col min="4115" max="4115" width="2.28515625" style="86" customWidth="1"/>
    <col min="4116" max="4116" width="8.28515625" style="86" bestFit="1" customWidth="1"/>
    <col min="4117" max="4117" width="8.7109375" style="86" customWidth="1"/>
    <col min="4118" max="4118" width="11.85546875" style="86" bestFit="1" customWidth="1"/>
    <col min="4119" max="4366" width="11.42578125" style="86"/>
    <col min="4367" max="4367" width="37" style="86" bestFit="1" customWidth="1"/>
    <col min="4368" max="4368" width="12.42578125" style="86" bestFit="1" customWidth="1"/>
    <col min="4369" max="4369" width="15.7109375" style="86" bestFit="1" customWidth="1"/>
    <col min="4370" max="4370" width="17.28515625" style="86" bestFit="1" customWidth="1"/>
    <col min="4371" max="4371" width="2.28515625" style="86" customWidth="1"/>
    <col min="4372" max="4372" width="8.28515625" style="86" bestFit="1" customWidth="1"/>
    <col min="4373" max="4373" width="8.7109375" style="86" customWidth="1"/>
    <col min="4374" max="4374" width="11.85546875" style="86" bestFit="1" customWidth="1"/>
    <col min="4375" max="4622" width="11.42578125" style="86"/>
    <col min="4623" max="4623" width="37" style="86" bestFit="1" customWidth="1"/>
    <col min="4624" max="4624" width="12.42578125" style="86" bestFit="1" customWidth="1"/>
    <col min="4625" max="4625" width="15.7109375" style="86" bestFit="1" customWidth="1"/>
    <col min="4626" max="4626" width="17.28515625" style="86" bestFit="1" customWidth="1"/>
    <col min="4627" max="4627" width="2.28515625" style="86" customWidth="1"/>
    <col min="4628" max="4628" width="8.28515625" style="86" bestFit="1" customWidth="1"/>
    <col min="4629" max="4629" width="8.7109375" style="86" customWidth="1"/>
    <col min="4630" max="4630" width="11.85546875" style="86" bestFit="1" customWidth="1"/>
    <col min="4631" max="4878" width="11.42578125" style="86"/>
    <col min="4879" max="4879" width="37" style="86" bestFit="1" customWidth="1"/>
    <col min="4880" max="4880" width="12.42578125" style="86" bestFit="1" customWidth="1"/>
    <col min="4881" max="4881" width="15.7109375" style="86" bestFit="1" customWidth="1"/>
    <col min="4882" max="4882" width="17.28515625" style="86" bestFit="1" customWidth="1"/>
    <col min="4883" max="4883" width="2.28515625" style="86" customWidth="1"/>
    <col min="4884" max="4884" width="8.28515625" style="86" bestFit="1" customWidth="1"/>
    <col min="4885" max="4885" width="8.7109375" style="86" customWidth="1"/>
    <col min="4886" max="4886" width="11.85546875" style="86" bestFit="1" customWidth="1"/>
    <col min="4887" max="5134" width="11.42578125" style="86"/>
    <col min="5135" max="5135" width="37" style="86" bestFit="1" customWidth="1"/>
    <col min="5136" max="5136" width="12.42578125" style="86" bestFit="1" customWidth="1"/>
    <col min="5137" max="5137" width="15.7109375" style="86" bestFit="1" customWidth="1"/>
    <col min="5138" max="5138" width="17.28515625" style="86" bestFit="1" customWidth="1"/>
    <col min="5139" max="5139" width="2.28515625" style="86" customWidth="1"/>
    <col min="5140" max="5140" width="8.28515625" style="86" bestFit="1" customWidth="1"/>
    <col min="5141" max="5141" width="8.7109375" style="86" customWidth="1"/>
    <col min="5142" max="5142" width="11.85546875" style="86" bestFit="1" customWidth="1"/>
    <col min="5143" max="5390" width="11.42578125" style="86"/>
    <col min="5391" max="5391" width="37" style="86" bestFit="1" customWidth="1"/>
    <col min="5392" max="5392" width="12.42578125" style="86" bestFit="1" customWidth="1"/>
    <col min="5393" max="5393" width="15.7109375" style="86" bestFit="1" customWidth="1"/>
    <col min="5394" max="5394" width="17.28515625" style="86" bestFit="1" customWidth="1"/>
    <col min="5395" max="5395" width="2.28515625" style="86" customWidth="1"/>
    <col min="5396" max="5396" width="8.28515625" style="86" bestFit="1" customWidth="1"/>
    <col min="5397" max="5397" width="8.7109375" style="86" customWidth="1"/>
    <col min="5398" max="5398" width="11.85546875" style="86" bestFit="1" customWidth="1"/>
    <col min="5399" max="5646" width="11.42578125" style="86"/>
    <col min="5647" max="5647" width="37" style="86" bestFit="1" customWidth="1"/>
    <col min="5648" max="5648" width="12.42578125" style="86" bestFit="1" customWidth="1"/>
    <col min="5649" max="5649" width="15.7109375" style="86" bestFit="1" customWidth="1"/>
    <col min="5650" max="5650" width="17.28515625" style="86" bestFit="1" customWidth="1"/>
    <col min="5651" max="5651" width="2.28515625" style="86" customWidth="1"/>
    <col min="5652" max="5652" width="8.28515625" style="86" bestFit="1" customWidth="1"/>
    <col min="5653" max="5653" width="8.7109375" style="86" customWidth="1"/>
    <col min="5654" max="5654" width="11.85546875" style="86" bestFit="1" customWidth="1"/>
    <col min="5655" max="5902" width="11.42578125" style="86"/>
    <col min="5903" max="5903" width="37" style="86" bestFit="1" customWidth="1"/>
    <col min="5904" max="5904" width="12.42578125" style="86" bestFit="1" customWidth="1"/>
    <col min="5905" max="5905" width="15.7109375" style="86" bestFit="1" customWidth="1"/>
    <col min="5906" max="5906" width="17.28515625" style="86" bestFit="1" customWidth="1"/>
    <col min="5907" max="5907" width="2.28515625" style="86" customWidth="1"/>
    <col min="5908" max="5908" width="8.28515625" style="86" bestFit="1" customWidth="1"/>
    <col min="5909" max="5909" width="8.7109375" style="86" customWidth="1"/>
    <col min="5910" max="5910" width="11.85546875" style="86" bestFit="1" customWidth="1"/>
    <col min="5911" max="6158" width="11.42578125" style="86"/>
    <col min="6159" max="6159" width="37" style="86" bestFit="1" customWidth="1"/>
    <col min="6160" max="6160" width="12.42578125" style="86" bestFit="1" customWidth="1"/>
    <col min="6161" max="6161" width="15.7109375" style="86" bestFit="1" customWidth="1"/>
    <col min="6162" max="6162" width="17.28515625" style="86" bestFit="1" customWidth="1"/>
    <col min="6163" max="6163" width="2.28515625" style="86" customWidth="1"/>
    <col min="6164" max="6164" width="8.28515625" style="86" bestFit="1" customWidth="1"/>
    <col min="6165" max="6165" width="8.7109375" style="86" customWidth="1"/>
    <col min="6166" max="6166" width="11.85546875" style="86" bestFit="1" customWidth="1"/>
    <col min="6167" max="6414" width="11.42578125" style="86"/>
    <col min="6415" max="6415" width="37" style="86" bestFit="1" customWidth="1"/>
    <col min="6416" max="6416" width="12.42578125" style="86" bestFit="1" customWidth="1"/>
    <col min="6417" max="6417" width="15.7109375" style="86" bestFit="1" customWidth="1"/>
    <col min="6418" max="6418" width="17.28515625" style="86" bestFit="1" customWidth="1"/>
    <col min="6419" max="6419" width="2.28515625" style="86" customWidth="1"/>
    <col min="6420" max="6420" width="8.28515625" style="86" bestFit="1" customWidth="1"/>
    <col min="6421" max="6421" width="8.7109375" style="86" customWidth="1"/>
    <col min="6422" max="6422" width="11.85546875" style="86" bestFit="1" customWidth="1"/>
    <col min="6423" max="6670" width="11.42578125" style="86"/>
    <col min="6671" max="6671" width="37" style="86" bestFit="1" customWidth="1"/>
    <col min="6672" max="6672" width="12.42578125" style="86" bestFit="1" customWidth="1"/>
    <col min="6673" max="6673" width="15.7109375" style="86" bestFit="1" customWidth="1"/>
    <col min="6674" max="6674" width="17.28515625" style="86" bestFit="1" customWidth="1"/>
    <col min="6675" max="6675" width="2.28515625" style="86" customWidth="1"/>
    <col min="6676" max="6676" width="8.28515625" style="86" bestFit="1" customWidth="1"/>
    <col min="6677" max="6677" width="8.7109375" style="86" customWidth="1"/>
    <col min="6678" max="6678" width="11.85546875" style="86" bestFit="1" customWidth="1"/>
    <col min="6679" max="6926" width="11.42578125" style="86"/>
    <col min="6927" max="6927" width="37" style="86" bestFit="1" customWidth="1"/>
    <col min="6928" max="6928" width="12.42578125" style="86" bestFit="1" customWidth="1"/>
    <col min="6929" max="6929" width="15.7109375" style="86" bestFit="1" customWidth="1"/>
    <col min="6930" max="6930" width="17.28515625" style="86" bestFit="1" customWidth="1"/>
    <col min="6931" max="6931" width="2.28515625" style="86" customWidth="1"/>
    <col min="6932" max="6932" width="8.28515625" style="86" bestFit="1" customWidth="1"/>
    <col min="6933" max="6933" width="8.7109375" style="86" customWidth="1"/>
    <col min="6934" max="6934" width="11.85546875" style="86" bestFit="1" customWidth="1"/>
    <col min="6935" max="7182" width="11.42578125" style="86"/>
    <col min="7183" max="7183" width="37" style="86" bestFit="1" customWidth="1"/>
    <col min="7184" max="7184" width="12.42578125" style="86" bestFit="1" customWidth="1"/>
    <col min="7185" max="7185" width="15.7109375" style="86" bestFit="1" customWidth="1"/>
    <col min="7186" max="7186" width="17.28515625" style="86" bestFit="1" customWidth="1"/>
    <col min="7187" max="7187" width="2.28515625" style="86" customWidth="1"/>
    <col min="7188" max="7188" width="8.28515625" style="86" bestFit="1" customWidth="1"/>
    <col min="7189" max="7189" width="8.7109375" style="86" customWidth="1"/>
    <col min="7190" max="7190" width="11.85546875" style="86" bestFit="1" customWidth="1"/>
    <col min="7191" max="7438" width="11.42578125" style="86"/>
    <col min="7439" max="7439" width="37" style="86" bestFit="1" customWidth="1"/>
    <col min="7440" max="7440" width="12.42578125" style="86" bestFit="1" customWidth="1"/>
    <col min="7441" max="7441" width="15.7109375" style="86" bestFit="1" customWidth="1"/>
    <col min="7442" max="7442" width="17.28515625" style="86" bestFit="1" customWidth="1"/>
    <col min="7443" max="7443" width="2.28515625" style="86" customWidth="1"/>
    <col min="7444" max="7444" width="8.28515625" style="86" bestFit="1" customWidth="1"/>
    <col min="7445" max="7445" width="8.7109375" style="86" customWidth="1"/>
    <col min="7446" max="7446" width="11.85546875" style="86" bestFit="1" customWidth="1"/>
    <col min="7447" max="7694" width="11.42578125" style="86"/>
    <col min="7695" max="7695" width="37" style="86" bestFit="1" customWidth="1"/>
    <col min="7696" max="7696" width="12.42578125" style="86" bestFit="1" customWidth="1"/>
    <col min="7697" max="7697" width="15.7109375" style="86" bestFit="1" customWidth="1"/>
    <col min="7698" max="7698" width="17.28515625" style="86" bestFit="1" customWidth="1"/>
    <col min="7699" max="7699" width="2.28515625" style="86" customWidth="1"/>
    <col min="7700" max="7700" width="8.28515625" style="86" bestFit="1" customWidth="1"/>
    <col min="7701" max="7701" width="8.7109375" style="86" customWidth="1"/>
    <col min="7702" max="7702" width="11.85546875" style="86" bestFit="1" customWidth="1"/>
    <col min="7703" max="7950" width="11.42578125" style="86"/>
    <col min="7951" max="7951" width="37" style="86" bestFit="1" customWidth="1"/>
    <col min="7952" max="7952" width="12.42578125" style="86" bestFit="1" customWidth="1"/>
    <col min="7953" max="7953" width="15.7109375" style="86" bestFit="1" customWidth="1"/>
    <col min="7954" max="7954" width="17.28515625" style="86" bestFit="1" customWidth="1"/>
    <col min="7955" max="7955" width="2.28515625" style="86" customWidth="1"/>
    <col min="7956" max="7956" width="8.28515625" style="86" bestFit="1" customWidth="1"/>
    <col min="7957" max="7957" width="8.7109375" style="86" customWidth="1"/>
    <col min="7958" max="7958" width="11.85546875" style="86" bestFit="1" customWidth="1"/>
    <col min="7959" max="8206" width="11.42578125" style="86"/>
    <col min="8207" max="8207" width="37" style="86" bestFit="1" customWidth="1"/>
    <col min="8208" max="8208" width="12.42578125" style="86" bestFit="1" customWidth="1"/>
    <col min="8209" max="8209" width="15.7109375" style="86" bestFit="1" customWidth="1"/>
    <col min="8210" max="8210" width="17.28515625" style="86" bestFit="1" customWidth="1"/>
    <col min="8211" max="8211" width="2.28515625" style="86" customWidth="1"/>
    <col min="8212" max="8212" width="8.28515625" style="86" bestFit="1" customWidth="1"/>
    <col min="8213" max="8213" width="8.7109375" style="86" customWidth="1"/>
    <col min="8214" max="8214" width="11.85546875" style="86" bestFit="1" customWidth="1"/>
    <col min="8215" max="8462" width="11.42578125" style="86"/>
    <col min="8463" max="8463" width="37" style="86" bestFit="1" customWidth="1"/>
    <col min="8464" max="8464" width="12.42578125" style="86" bestFit="1" customWidth="1"/>
    <col min="8465" max="8465" width="15.7109375" style="86" bestFit="1" customWidth="1"/>
    <col min="8466" max="8466" width="17.28515625" style="86" bestFit="1" customWidth="1"/>
    <col min="8467" max="8467" width="2.28515625" style="86" customWidth="1"/>
    <col min="8468" max="8468" width="8.28515625" style="86" bestFit="1" customWidth="1"/>
    <col min="8469" max="8469" width="8.7109375" style="86" customWidth="1"/>
    <col min="8470" max="8470" width="11.85546875" style="86" bestFit="1" customWidth="1"/>
    <col min="8471" max="8718" width="11.42578125" style="86"/>
    <col min="8719" max="8719" width="37" style="86" bestFit="1" customWidth="1"/>
    <col min="8720" max="8720" width="12.42578125" style="86" bestFit="1" customWidth="1"/>
    <col min="8721" max="8721" width="15.7109375" style="86" bestFit="1" customWidth="1"/>
    <col min="8722" max="8722" width="17.28515625" style="86" bestFit="1" customWidth="1"/>
    <col min="8723" max="8723" width="2.28515625" style="86" customWidth="1"/>
    <col min="8724" max="8724" width="8.28515625" style="86" bestFit="1" customWidth="1"/>
    <col min="8725" max="8725" width="8.7109375" style="86" customWidth="1"/>
    <col min="8726" max="8726" width="11.85546875" style="86" bestFit="1" customWidth="1"/>
    <col min="8727" max="8974" width="11.42578125" style="86"/>
    <col min="8975" max="8975" width="37" style="86" bestFit="1" customWidth="1"/>
    <col min="8976" max="8976" width="12.42578125" style="86" bestFit="1" customWidth="1"/>
    <col min="8977" max="8977" width="15.7109375" style="86" bestFit="1" customWidth="1"/>
    <col min="8978" max="8978" width="17.28515625" style="86" bestFit="1" customWidth="1"/>
    <col min="8979" max="8979" width="2.28515625" style="86" customWidth="1"/>
    <col min="8980" max="8980" width="8.28515625" style="86" bestFit="1" customWidth="1"/>
    <col min="8981" max="8981" width="8.7109375" style="86" customWidth="1"/>
    <col min="8982" max="8982" width="11.85546875" style="86" bestFit="1" customWidth="1"/>
    <col min="8983" max="9230" width="11.42578125" style="86"/>
    <col min="9231" max="9231" width="37" style="86" bestFit="1" customWidth="1"/>
    <col min="9232" max="9232" width="12.42578125" style="86" bestFit="1" customWidth="1"/>
    <col min="9233" max="9233" width="15.7109375" style="86" bestFit="1" customWidth="1"/>
    <col min="9234" max="9234" width="17.28515625" style="86" bestFit="1" customWidth="1"/>
    <col min="9235" max="9235" width="2.28515625" style="86" customWidth="1"/>
    <col min="9236" max="9236" width="8.28515625" style="86" bestFit="1" customWidth="1"/>
    <col min="9237" max="9237" width="8.7109375" style="86" customWidth="1"/>
    <col min="9238" max="9238" width="11.85546875" style="86" bestFit="1" customWidth="1"/>
    <col min="9239" max="9486" width="11.42578125" style="86"/>
    <col min="9487" max="9487" width="37" style="86" bestFit="1" customWidth="1"/>
    <col min="9488" max="9488" width="12.42578125" style="86" bestFit="1" customWidth="1"/>
    <col min="9489" max="9489" width="15.7109375" style="86" bestFit="1" customWidth="1"/>
    <col min="9490" max="9490" width="17.28515625" style="86" bestFit="1" customWidth="1"/>
    <col min="9491" max="9491" width="2.28515625" style="86" customWidth="1"/>
    <col min="9492" max="9492" width="8.28515625" style="86" bestFit="1" customWidth="1"/>
    <col min="9493" max="9493" width="8.7109375" style="86" customWidth="1"/>
    <col min="9494" max="9494" width="11.85546875" style="86" bestFit="1" customWidth="1"/>
    <col min="9495" max="9742" width="11.42578125" style="86"/>
    <col min="9743" max="9743" width="37" style="86" bestFit="1" customWidth="1"/>
    <col min="9744" max="9744" width="12.42578125" style="86" bestFit="1" customWidth="1"/>
    <col min="9745" max="9745" width="15.7109375" style="86" bestFit="1" customWidth="1"/>
    <col min="9746" max="9746" width="17.28515625" style="86" bestFit="1" customWidth="1"/>
    <col min="9747" max="9747" width="2.28515625" style="86" customWidth="1"/>
    <col min="9748" max="9748" width="8.28515625" style="86" bestFit="1" customWidth="1"/>
    <col min="9749" max="9749" width="8.7109375" style="86" customWidth="1"/>
    <col min="9750" max="9750" width="11.85546875" style="86" bestFit="1" customWidth="1"/>
    <col min="9751" max="9998" width="11.42578125" style="86"/>
    <col min="9999" max="9999" width="37" style="86" bestFit="1" customWidth="1"/>
    <col min="10000" max="10000" width="12.42578125" style="86" bestFit="1" customWidth="1"/>
    <col min="10001" max="10001" width="15.7109375" style="86" bestFit="1" customWidth="1"/>
    <col min="10002" max="10002" width="17.28515625" style="86" bestFit="1" customWidth="1"/>
    <col min="10003" max="10003" width="2.28515625" style="86" customWidth="1"/>
    <col min="10004" max="10004" width="8.28515625" style="86" bestFit="1" customWidth="1"/>
    <col min="10005" max="10005" width="8.7109375" style="86" customWidth="1"/>
    <col min="10006" max="10006" width="11.85546875" style="86" bestFit="1" customWidth="1"/>
    <col min="10007" max="10254" width="11.42578125" style="86"/>
    <col min="10255" max="10255" width="37" style="86" bestFit="1" customWidth="1"/>
    <col min="10256" max="10256" width="12.42578125" style="86" bestFit="1" customWidth="1"/>
    <col min="10257" max="10257" width="15.7109375" style="86" bestFit="1" customWidth="1"/>
    <col min="10258" max="10258" width="17.28515625" style="86" bestFit="1" customWidth="1"/>
    <col min="10259" max="10259" width="2.28515625" style="86" customWidth="1"/>
    <col min="10260" max="10260" width="8.28515625" style="86" bestFit="1" customWidth="1"/>
    <col min="10261" max="10261" width="8.7109375" style="86" customWidth="1"/>
    <col min="10262" max="10262" width="11.85546875" style="86" bestFit="1" customWidth="1"/>
    <col min="10263" max="10510" width="11.42578125" style="86"/>
    <col min="10511" max="10511" width="37" style="86" bestFit="1" customWidth="1"/>
    <col min="10512" max="10512" width="12.42578125" style="86" bestFit="1" customWidth="1"/>
    <col min="10513" max="10513" width="15.7109375" style="86" bestFit="1" customWidth="1"/>
    <col min="10514" max="10514" width="17.28515625" style="86" bestFit="1" customWidth="1"/>
    <col min="10515" max="10515" width="2.28515625" style="86" customWidth="1"/>
    <col min="10516" max="10516" width="8.28515625" style="86" bestFit="1" customWidth="1"/>
    <col min="10517" max="10517" width="8.7109375" style="86" customWidth="1"/>
    <col min="10518" max="10518" width="11.85546875" style="86" bestFit="1" customWidth="1"/>
    <col min="10519" max="10766" width="11.42578125" style="86"/>
    <col min="10767" max="10767" width="37" style="86" bestFit="1" customWidth="1"/>
    <col min="10768" max="10768" width="12.42578125" style="86" bestFit="1" customWidth="1"/>
    <col min="10769" max="10769" width="15.7109375" style="86" bestFit="1" customWidth="1"/>
    <col min="10770" max="10770" width="17.28515625" style="86" bestFit="1" customWidth="1"/>
    <col min="10771" max="10771" width="2.28515625" style="86" customWidth="1"/>
    <col min="10772" max="10772" width="8.28515625" style="86" bestFit="1" customWidth="1"/>
    <col min="10773" max="10773" width="8.7109375" style="86" customWidth="1"/>
    <col min="10774" max="10774" width="11.85546875" style="86" bestFit="1" customWidth="1"/>
    <col min="10775" max="11022" width="11.42578125" style="86"/>
    <col min="11023" max="11023" width="37" style="86" bestFit="1" customWidth="1"/>
    <col min="11024" max="11024" width="12.42578125" style="86" bestFit="1" customWidth="1"/>
    <col min="11025" max="11025" width="15.7109375" style="86" bestFit="1" customWidth="1"/>
    <col min="11026" max="11026" width="17.28515625" style="86" bestFit="1" customWidth="1"/>
    <col min="11027" max="11027" width="2.28515625" style="86" customWidth="1"/>
    <col min="11028" max="11028" width="8.28515625" style="86" bestFit="1" customWidth="1"/>
    <col min="11029" max="11029" width="8.7109375" style="86" customWidth="1"/>
    <col min="11030" max="11030" width="11.85546875" style="86" bestFit="1" customWidth="1"/>
    <col min="11031" max="11278" width="11.42578125" style="86"/>
    <col min="11279" max="11279" width="37" style="86" bestFit="1" customWidth="1"/>
    <col min="11280" max="11280" width="12.42578125" style="86" bestFit="1" customWidth="1"/>
    <col min="11281" max="11281" width="15.7109375" style="86" bestFit="1" customWidth="1"/>
    <col min="11282" max="11282" width="17.28515625" style="86" bestFit="1" customWidth="1"/>
    <col min="11283" max="11283" width="2.28515625" style="86" customWidth="1"/>
    <col min="11284" max="11284" width="8.28515625" style="86" bestFit="1" customWidth="1"/>
    <col min="11285" max="11285" width="8.7109375" style="86" customWidth="1"/>
    <col min="11286" max="11286" width="11.85546875" style="86" bestFit="1" customWidth="1"/>
    <col min="11287" max="11534" width="11.42578125" style="86"/>
    <col min="11535" max="11535" width="37" style="86" bestFit="1" customWidth="1"/>
    <col min="11536" max="11536" width="12.42578125" style="86" bestFit="1" customWidth="1"/>
    <col min="11537" max="11537" width="15.7109375" style="86" bestFit="1" customWidth="1"/>
    <col min="11538" max="11538" width="17.28515625" style="86" bestFit="1" customWidth="1"/>
    <col min="11539" max="11539" width="2.28515625" style="86" customWidth="1"/>
    <col min="11540" max="11540" width="8.28515625" style="86" bestFit="1" customWidth="1"/>
    <col min="11541" max="11541" width="8.7109375" style="86" customWidth="1"/>
    <col min="11542" max="11542" width="11.85546875" style="86" bestFit="1" customWidth="1"/>
    <col min="11543" max="11790" width="11.42578125" style="86"/>
    <col min="11791" max="11791" width="37" style="86" bestFit="1" customWidth="1"/>
    <col min="11792" max="11792" width="12.42578125" style="86" bestFit="1" customWidth="1"/>
    <col min="11793" max="11793" width="15.7109375" style="86" bestFit="1" customWidth="1"/>
    <col min="11794" max="11794" width="17.28515625" style="86" bestFit="1" customWidth="1"/>
    <col min="11795" max="11795" width="2.28515625" style="86" customWidth="1"/>
    <col min="11796" max="11796" width="8.28515625" style="86" bestFit="1" customWidth="1"/>
    <col min="11797" max="11797" width="8.7109375" style="86" customWidth="1"/>
    <col min="11798" max="11798" width="11.85546875" style="86" bestFit="1" customWidth="1"/>
    <col min="11799" max="12046" width="11.42578125" style="86"/>
    <col min="12047" max="12047" width="37" style="86" bestFit="1" customWidth="1"/>
    <col min="12048" max="12048" width="12.42578125" style="86" bestFit="1" customWidth="1"/>
    <col min="12049" max="12049" width="15.7109375" style="86" bestFit="1" customWidth="1"/>
    <col min="12050" max="12050" width="17.28515625" style="86" bestFit="1" customWidth="1"/>
    <col min="12051" max="12051" width="2.28515625" style="86" customWidth="1"/>
    <col min="12052" max="12052" width="8.28515625" style="86" bestFit="1" customWidth="1"/>
    <col min="12053" max="12053" width="8.7109375" style="86" customWidth="1"/>
    <col min="12054" max="12054" width="11.85546875" style="86" bestFit="1" customWidth="1"/>
    <col min="12055" max="12302" width="11.42578125" style="86"/>
    <col min="12303" max="12303" width="37" style="86" bestFit="1" customWidth="1"/>
    <col min="12304" max="12304" width="12.42578125" style="86" bestFit="1" customWidth="1"/>
    <col min="12305" max="12305" width="15.7109375" style="86" bestFit="1" customWidth="1"/>
    <col min="12306" max="12306" width="17.28515625" style="86" bestFit="1" customWidth="1"/>
    <col min="12307" max="12307" width="2.28515625" style="86" customWidth="1"/>
    <col min="12308" max="12308" width="8.28515625" style="86" bestFit="1" customWidth="1"/>
    <col min="12309" max="12309" width="8.7109375" style="86" customWidth="1"/>
    <col min="12310" max="12310" width="11.85546875" style="86" bestFit="1" customWidth="1"/>
    <col min="12311" max="12558" width="11.42578125" style="86"/>
    <col min="12559" max="12559" width="37" style="86" bestFit="1" customWidth="1"/>
    <col min="12560" max="12560" width="12.42578125" style="86" bestFit="1" customWidth="1"/>
    <col min="12561" max="12561" width="15.7109375" style="86" bestFit="1" customWidth="1"/>
    <col min="12562" max="12562" width="17.28515625" style="86" bestFit="1" customWidth="1"/>
    <col min="12563" max="12563" width="2.28515625" style="86" customWidth="1"/>
    <col min="12564" max="12564" width="8.28515625" style="86" bestFit="1" customWidth="1"/>
    <col min="12565" max="12565" width="8.7109375" style="86" customWidth="1"/>
    <col min="12566" max="12566" width="11.85546875" style="86" bestFit="1" customWidth="1"/>
    <col min="12567" max="12814" width="11.42578125" style="86"/>
    <col min="12815" max="12815" width="37" style="86" bestFit="1" customWidth="1"/>
    <col min="12816" max="12816" width="12.42578125" style="86" bestFit="1" customWidth="1"/>
    <col min="12817" max="12817" width="15.7109375" style="86" bestFit="1" customWidth="1"/>
    <col min="12818" max="12818" width="17.28515625" style="86" bestFit="1" customWidth="1"/>
    <col min="12819" max="12819" width="2.28515625" style="86" customWidth="1"/>
    <col min="12820" max="12820" width="8.28515625" style="86" bestFit="1" customWidth="1"/>
    <col min="12821" max="12821" width="8.7109375" style="86" customWidth="1"/>
    <col min="12822" max="12822" width="11.85546875" style="86" bestFit="1" customWidth="1"/>
    <col min="12823" max="13070" width="11.42578125" style="86"/>
    <col min="13071" max="13071" width="37" style="86" bestFit="1" customWidth="1"/>
    <col min="13072" max="13072" width="12.42578125" style="86" bestFit="1" customWidth="1"/>
    <col min="13073" max="13073" width="15.7109375" style="86" bestFit="1" customWidth="1"/>
    <col min="13074" max="13074" width="17.28515625" style="86" bestFit="1" customWidth="1"/>
    <col min="13075" max="13075" width="2.28515625" style="86" customWidth="1"/>
    <col min="13076" max="13076" width="8.28515625" style="86" bestFit="1" customWidth="1"/>
    <col min="13077" max="13077" width="8.7109375" style="86" customWidth="1"/>
    <col min="13078" max="13078" width="11.85546875" style="86" bestFit="1" customWidth="1"/>
    <col min="13079" max="13326" width="11.42578125" style="86"/>
    <col min="13327" max="13327" width="37" style="86" bestFit="1" customWidth="1"/>
    <col min="13328" max="13328" width="12.42578125" style="86" bestFit="1" customWidth="1"/>
    <col min="13329" max="13329" width="15.7109375" style="86" bestFit="1" customWidth="1"/>
    <col min="13330" max="13330" width="17.28515625" style="86" bestFit="1" customWidth="1"/>
    <col min="13331" max="13331" width="2.28515625" style="86" customWidth="1"/>
    <col min="13332" max="13332" width="8.28515625" style="86" bestFit="1" customWidth="1"/>
    <col min="13333" max="13333" width="8.7109375" style="86" customWidth="1"/>
    <col min="13334" max="13334" width="11.85546875" style="86" bestFit="1" customWidth="1"/>
    <col min="13335" max="13582" width="11.42578125" style="86"/>
    <col min="13583" max="13583" width="37" style="86" bestFit="1" customWidth="1"/>
    <col min="13584" max="13584" width="12.42578125" style="86" bestFit="1" customWidth="1"/>
    <col min="13585" max="13585" width="15.7109375" style="86" bestFit="1" customWidth="1"/>
    <col min="13586" max="13586" width="17.28515625" style="86" bestFit="1" customWidth="1"/>
    <col min="13587" max="13587" width="2.28515625" style="86" customWidth="1"/>
    <col min="13588" max="13588" width="8.28515625" style="86" bestFit="1" customWidth="1"/>
    <col min="13589" max="13589" width="8.7109375" style="86" customWidth="1"/>
    <col min="13590" max="13590" width="11.85546875" style="86" bestFit="1" customWidth="1"/>
    <col min="13591" max="13838" width="11.42578125" style="86"/>
    <col min="13839" max="13839" width="37" style="86" bestFit="1" customWidth="1"/>
    <col min="13840" max="13840" width="12.42578125" style="86" bestFit="1" customWidth="1"/>
    <col min="13841" max="13841" width="15.7109375" style="86" bestFit="1" customWidth="1"/>
    <col min="13842" max="13842" width="17.28515625" style="86" bestFit="1" customWidth="1"/>
    <col min="13843" max="13843" width="2.28515625" style="86" customWidth="1"/>
    <col min="13844" max="13844" width="8.28515625" style="86" bestFit="1" customWidth="1"/>
    <col min="13845" max="13845" width="8.7109375" style="86" customWidth="1"/>
    <col min="13846" max="13846" width="11.85546875" style="86" bestFit="1" customWidth="1"/>
    <col min="13847" max="14094" width="11.42578125" style="86"/>
    <col min="14095" max="14095" width="37" style="86" bestFit="1" customWidth="1"/>
    <col min="14096" max="14096" width="12.42578125" style="86" bestFit="1" customWidth="1"/>
    <col min="14097" max="14097" width="15.7109375" style="86" bestFit="1" customWidth="1"/>
    <col min="14098" max="14098" width="17.28515625" style="86" bestFit="1" customWidth="1"/>
    <col min="14099" max="14099" width="2.28515625" style="86" customWidth="1"/>
    <col min="14100" max="14100" width="8.28515625" style="86" bestFit="1" customWidth="1"/>
    <col min="14101" max="14101" width="8.7109375" style="86" customWidth="1"/>
    <col min="14102" max="14102" width="11.85546875" style="86" bestFit="1" customWidth="1"/>
    <col min="14103" max="14350" width="11.42578125" style="86"/>
    <col min="14351" max="14351" width="37" style="86" bestFit="1" customWidth="1"/>
    <col min="14352" max="14352" width="12.42578125" style="86" bestFit="1" customWidth="1"/>
    <col min="14353" max="14353" width="15.7109375" style="86" bestFit="1" customWidth="1"/>
    <col min="14354" max="14354" width="17.28515625" style="86" bestFit="1" customWidth="1"/>
    <col min="14355" max="14355" width="2.28515625" style="86" customWidth="1"/>
    <col min="14356" max="14356" width="8.28515625" style="86" bestFit="1" customWidth="1"/>
    <col min="14357" max="14357" width="8.7109375" style="86" customWidth="1"/>
    <col min="14358" max="14358" width="11.85546875" style="86" bestFit="1" customWidth="1"/>
    <col min="14359" max="14606" width="11.42578125" style="86"/>
    <col min="14607" max="14607" width="37" style="86" bestFit="1" customWidth="1"/>
    <col min="14608" max="14608" width="12.42578125" style="86" bestFit="1" customWidth="1"/>
    <col min="14609" max="14609" width="15.7109375" style="86" bestFit="1" customWidth="1"/>
    <col min="14610" max="14610" width="17.28515625" style="86" bestFit="1" customWidth="1"/>
    <col min="14611" max="14611" width="2.28515625" style="86" customWidth="1"/>
    <col min="14612" max="14612" width="8.28515625" style="86" bestFit="1" customWidth="1"/>
    <col min="14613" max="14613" width="8.7109375" style="86" customWidth="1"/>
    <col min="14614" max="14614" width="11.85546875" style="86" bestFit="1" customWidth="1"/>
    <col min="14615" max="14862" width="11.42578125" style="86"/>
    <col min="14863" max="14863" width="37" style="86" bestFit="1" customWidth="1"/>
    <col min="14864" max="14864" width="12.42578125" style="86" bestFit="1" customWidth="1"/>
    <col min="14865" max="14865" width="15.7109375" style="86" bestFit="1" customWidth="1"/>
    <col min="14866" max="14866" width="17.28515625" style="86" bestFit="1" customWidth="1"/>
    <col min="14867" max="14867" width="2.28515625" style="86" customWidth="1"/>
    <col min="14868" max="14868" width="8.28515625" style="86" bestFit="1" customWidth="1"/>
    <col min="14869" max="14869" width="8.7109375" style="86" customWidth="1"/>
    <col min="14870" max="14870" width="11.85546875" style="86" bestFit="1" customWidth="1"/>
    <col min="14871" max="15118" width="11.42578125" style="86"/>
    <col min="15119" max="15119" width="37" style="86" bestFit="1" customWidth="1"/>
    <col min="15120" max="15120" width="12.42578125" style="86" bestFit="1" customWidth="1"/>
    <col min="15121" max="15121" width="15.7109375" style="86" bestFit="1" customWidth="1"/>
    <col min="15122" max="15122" width="17.28515625" style="86" bestFit="1" customWidth="1"/>
    <col min="15123" max="15123" width="2.28515625" style="86" customWidth="1"/>
    <col min="15124" max="15124" width="8.28515625" style="86" bestFit="1" customWidth="1"/>
    <col min="15125" max="15125" width="8.7109375" style="86" customWidth="1"/>
    <col min="15126" max="15126" width="11.85546875" style="86" bestFit="1" customWidth="1"/>
    <col min="15127" max="15374" width="11.42578125" style="86"/>
    <col min="15375" max="15375" width="37" style="86" bestFit="1" customWidth="1"/>
    <col min="15376" max="15376" width="12.42578125" style="86" bestFit="1" customWidth="1"/>
    <col min="15377" max="15377" width="15.7109375" style="86" bestFit="1" customWidth="1"/>
    <col min="15378" max="15378" width="17.28515625" style="86" bestFit="1" customWidth="1"/>
    <col min="15379" max="15379" width="2.28515625" style="86" customWidth="1"/>
    <col min="15380" max="15380" width="8.28515625" style="86" bestFit="1" customWidth="1"/>
    <col min="15381" max="15381" width="8.7109375" style="86" customWidth="1"/>
    <col min="15382" max="15382" width="11.85546875" style="86" bestFit="1" customWidth="1"/>
    <col min="15383" max="15630" width="11.42578125" style="86"/>
    <col min="15631" max="15631" width="37" style="86" bestFit="1" customWidth="1"/>
    <col min="15632" max="15632" width="12.42578125" style="86" bestFit="1" customWidth="1"/>
    <col min="15633" max="15633" width="15.7109375" style="86" bestFit="1" customWidth="1"/>
    <col min="15634" max="15634" width="17.28515625" style="86" bestFit="1" customWidth="1"/>
    <col min="15635" max="15635" width="2.28515625" style="86" customWidth="1"/>
    <col min="15636" max="15636" width="8.28515625" style="86" bestFit="1" customWidth="1"/>
    <col min="15637" max="15637" width="8.7109375" style="86" customWidth="1"/>
    <col min="15638" max="15638" width="11.85546875" style="86" bestFit="1" customWidth="1"/>
    <col min="15639" max="15886" width="11.42578125" style="86"/>
    <col min="15887" max="15887" width="37" style="86" bestFit="1" customWidth="1"/>
    <col min="15888" max="15888" width="12.42578125" style="86" bestFit="1" customWidth="1"/>
    <col min="15889" max="15889" width="15.7109375" style="86" bestFit="1" customWidth="1"/>
    <col min="15890" max="15890" width="17.28515625" style="86" bestFit="1" customWidth="1"/>
    <col min="15891" max="15891" width="2.28515625" style="86" customWidth="1"/>
    <col min="15892" max="15892" width="8.28515625" style="86" bestFit="1" customWidth="1"/>
    <col min="15893" max="15893" width="8.7109375" style="86" customWidth="1"/>
    <col min="15894" max="15894" width="11.85546875" style="86" bestFit="1" customWidth="1"/>
    <col min="15895" max="16142" width="11.42578125" style="86"/>
    <col min="16143" max="16143" width="37" style="86" bestFit="1" customWidth="1"/>
    <col min="16144" max="16144" width="12.42578125" style="86" bestFit="1" customWidth="1"/>
    <col min="16145" max="16145" width="15.7109375" style="86" bestFit="1" customWidth="1"/>
    <col min="16146" max="16146" width="17.28515625" style="86" bestFit="1" customWidth="1"/>
    <col min="16147" max="16147" width="2.28515625" style="86" customWidth="1"/>
    <col min="16148" max="16148" width="8.28515625" style="86" bestFit="1" customWidth="1"/>
    <col min="16149" max="16149" width="8.7109375" style="86" customWidth="1"/>
    <col min="16150" max="16150" width="11.85546875" style="86" bestFit="1" customWidth="1"/>
    <col min="16151" max="16384" width="11.42578125" style="86"/>
  </cols>
  <sheetData>
    <row r="1" spans="2:32" ht="15.95" customHeight="1" x14ac:dyDescent="0.2">
      <c r="B1" s="339" t="s">
        <v>185</v>
      </c>
      <c r="C1" s="340" t="s">
        <v>510</v>
      </c>
      <c r="E1" s="325"/>
      <c r="F1" s="341"/>
    </row>
    <row r="2" spans="2:32" ht="15.95" customHeight="1" x14ac:dyDescent="0.2">
      <c r="E2" s="325"/>
      <c r="F2" s="341"/>
    </row>
    <row r="3" spans="2:32" ht="15.95" customHeight="1" x14ac:dyDescent="0.2">
      <c r="E3" s="325"/>
      <c r="F3" s="342"/>
    </row>
    <row r="4" spans="2:32" ht="15.95" customHeight="1" x14ac:dyDescent="0.2">
      <c r="B4" s="126" t="str">
        <f ca="1">"Plan d'investissement année " &amp; Sommaire!$H$6</f>
        <v>Plan d'investissement année 2016</v>
      </c>
      <c r="C4" s="102"/>
      <c r="E4" s="325"/>
      <c r="F4" s="343"/>
    </row>
    <row r="5" spans="2:32" ht="15.95" customHeight="1" x14ac:dyDescent="0.2">
      <c r="B5" s="102"/>
      <c r="C5" s="102"/>
      <c r="E5" s="325"/>
      <c r="F5" s="341"/>
    </row>
    <row r="6" spans="2:32" ht="15.95" customHeight="1" x14ac:dyDescent="0.2">
      <c r="B6" s="101" t="s">
        <v>1</v>
      </c>
      <c r="C6" s="61"/>
      <c r="K6" s="61" t="s">
        <v>263</v>
      </c>
      <c r="P6" s="113" t="s">
        <v>276</v>
      </c>
      <c r="Q6" s="113"/>
      <c r="S6" s="106" t="s">
        <v>260</v>
      </c>
      <c r="T6" s="107"/>
      <c r="Z6" s="61" t="s">
        <v>266</v>
      </c>
      <c r="AA6" s="61"/>
    </row>
    <row r="7" spans="2:32" ht="15.95" customHeight="1" x14ac:dyDescent="0.2">
      <c r="B7" s="23" t="s">
        <v>261</v>
      </c>
      <c r="C7" s="98" t="s">
        <v>336</v>
      </c>
      <c r="D7" s="98" t="s">
        <v>187</v>
      </c>
      <c r="E7" s="98" t="s">
        <v>340</v>
      </c>
      <c r="F7" s="98" t="s">
        <v>335</v>
      </c>
      <c r="G7" s="98" t="s">
        <v>334</v>
      </c>
      <c r="H7" s="98" t="s">
        <v>258</v>
      </c>
      <c r="I7" s="98" t="s">
        <v>337</v>
      </c>
      <c r="J7" s="99"/>
      <c r="K7" s="98" t="s">
        <v>205</v>
      </c>
      <c r="L7" s="87" t="s">
        <v>190</v>
      </c>
      <c r="M7" s="87" t="s">
        <v>262</v>
      </c>
      <c r="N7" s="98" t="s">
        <v>208</v>
      </c>
      <c r="O7" s="99"/>
      <c r="P7" s="114" t="s">
        <v>188</v>
      </c>
      <c r="Q7" s="114" t="s">
        <v>189</v>
      </c>
      <c r="R7" s="99"/>
      <c r="S7" s="108" t="s">
        <v>268</v>
      </c>
      <c r="T7" s="109">
        <v>20000</v>
      </c>
      <c r="U7" s="104"/>
      <c r="Z7" s="62" t="s">
        <v>265</v>
      </c>
      <c r="AA7" s="62"/>
      <c r="AB7" s="62"/>
      <c r="AC7" s="62"/>
      <c r="AD7" s="62"/>
      <c r="AE7" s="62"/>
      <c r="AF7" s="62"/>
    </row>
    <row r="8" spans="2:32" ht="15.95" customHeight="1" x14ac:dyDescent="0.2">
      <c r="B8" s="89" t="s">
        <v>241</v>
      </c>
      <c r="C8" s="311"/>
      <c r="D8" s="311"/>
      <c r="E8" s="314"/>
      <c r="F8" s="66">
        <f t="shared" ref="F8:F12" si="0">D8*E8</f>
        <v>0</v>
      </c>
      <c r="G8" s="66">
        <f t="shared" ref="G8:G12" si="1">D8+F8</f>
        <v>0</v>
      </c>
      <c r="H8" s="311"/>
      <c r="I8" s="100">
        <f t="shared" ref="I8:I13" si="2">C8+D8-H8</f>
        <v>0</v>
      </c>
      <c r="J8" s="103"/>
      <c r="K8" s="311"/>
      <c r="L8" s="311"/>
      <c r="M8" s="311"/>
      <c r="N8" s="100">
        <f>K8+L8-M8</f>
        <v>0</v>
      </c>
      <c r="O8" s="103"/>
      <c r="P8" s="313"/>
      <c r="Q8" s="115">
        <f>IF(P8&lt;&gt;0,100/P8/100,)</f>
        <v>0</v>
      </c>
      <c r="R8" s="103"/>
      <c r="S8" s="108" t="s">
        <v>269</v>
      </c>
      <c r="T8" s="110">
        <v>42005</v>
      </c>
      <c r="U8" s="104"/>
      <c r="Z8" s="62" t="s">
        <v>256</v>
      </c>
      <c r="AA8" s="62"/>
      <c r="AB8" s="62"/>
      <c r="AC8" s="62"/>
      <c r="AD8" s="62"/>
      <c r="AE8" s="62"/>
      <c r="AF8" s="62"/>
    </row>
    <row r="9" spans="2:32" ht="15.95" customHeight="1" x14ac:dyDescent="0.2">
      <c r="B9" s="89" t="s">
        <v>243</v>
      </c>
      <c r="C9" s="311"/>
      <c r="D9" s="311"/>
      <c r="E9" s="314"/>
      <c r="F9" s="66">
        <f t="shared" si="0"/>
        <v>0</v>
      </c>
      <c r="G9" s="66">
        <f t="shared" si="1"/>
        <v>0</v>
      </c>
      <c r="H9" s="311"/>
      <c r="I9" s="100">
        <f t="shared" si="2"/>
        <v>0</v>
      </c>
      <c r="J9" s="103"/>
      <c r="K9" s="311"/>
      <c r="L9" s="311"/>
      <c r="M9" s="311"/>
      <c r="N9" s="100">
        <f t="shared" ref="N9:N13" si="3">K9+L9-M9</f>
        <v>0</v>
      </c>
      <c r="O9" s="103"/>
      <c r="R9" s="103"/>
      <c r="S9" s="108" t="s">
        <v>270</v>
      </c>
      <c r="T9" s="110">
        <v>42369</v>
      </c>
      <c r="U9" s="104"/>
      <c r="Z9" s="62" t="s">
        <v>257</v>
      </c>
      <c r="AA9" s="62"/>
      <c r="AB9" s="62"/>
      <c r="AC9" s="62"/>
      <c r="AD9" s="62"/>
      <c r="AE9" s="62"/>
      <c r="AF9" s="62"/>
    </row>
    <row r="10" spans="2:32" ht="15.95" customHeight="1" x14ac:dyDescent="0.2">
      <c r="B10" s="89" t="s">
        <v>244</v>
      </c>
      <c r="C10" s="311"/>
      <c r="D10" s="311"/>
      <c r="E10" s="314"/>
      <c r="F10" s="66">
        <f t="shared" si="0"/>
        <v>0</v>
      </c>
      <c r="G10" s="66">
        <f t="shared" si="1"/>
        <v>0</v>
      </c>
      <c r="H10" s="311"/>
      <c r="I10" s="100">
        <f t="shared" si="2"/>
        <v>0</v>
      </c>
      <c r="J10" s="103"/>
      <c r="K10" s="311"/>
      <c r="L10" s="311"/>
      <c r="M10" s="311"/>
      <c r="N10" s="100">
        <f t="shared" si="3"/>
        <v>0</v>
      </c>
      <c r="O10" s="103"/>
      <c r="R10" s="103"/>
      <c r="S10" s="108" t="s">
        <v>271</v>
      </c>
      <c r="T10" s="109">
        <v>0</v>
      </c>
      <c r="U10" s="104"/>
    </row>
    <row r="11" spans="2:32" ht="15.95" customHeight="1" x14ac:dyDescent="0.2">
      <c r="B11" s="89" t="s">
        <v>245</v>
      </c>
      <c r="C11" s="311"/>
      <c r="D11" s="311"/>
      <c r="E11" s="314"/>
      <c r="F11" s="66">
        <f t="shared" si="0"/>
        <v>0</v>
      </c>
      <c r="G11" s="66">
        <f t="shared" si="1"/>
        <v>0</v>
      </c>
      <c r="H11" s="311"/>
      <c r="I11" s="100">
        <f t="shared" si="2"/>
        <v>0</v>
      </c>
      <c r="J11" s="103"/>
      <c r="K11" s="311"/>
      <c r="L11" s="311"/>
      <c r="M11" s="311"/>
      <c r="N11" s="100">
        <f t="shared" si="3"/>
        <v>0</v>
      </c>
      <c r="O11" s="103"/>
      <c r="R11" s="103"/>
      <c r="S11" s="108" t="s">
        <v>272</v>
      </c>
      <c r="T11" s="109">
        <v>0</v>
      </c>
      <c r="U11" s="104"/>
    </row>
    <row r="12" spans="2:32" ht="15.95" customHeight="1" x14ac:dyDescent="0.2">
      <c r="B12" s="89" t="s">
        <v>242</v>
      </c>
      <c r="C12" s="311"/>
      <c r="D12" s="311"/>
      <c r="E12" s="314"/>
      <c r="F12" s="66">
        <f t="shared" si="0"/>
        <v>0</v>
      </c>
      <c r="G12" s="66">
        <f t="shared" si="1"/>
        <v>0</v>
      </c>
      <c r="H12" s="311"/>
      <c r="I12" s="100">
        <f t="shared" si="2"/>
        <v>0</v>
      </c>
      <c r="J12" s="103"/>
      <c r="K12" s="311"/>
      <c r="L12" s="311"/>
      <c r="M12" s="311"/>
      <c r="N12" s="100">
        <f t="shared" si="3"/>
        <v>0</v>
      </c>
      <c r="O12" s="103"/>
      <c r="R12" s="103"/>
      <c r="S12" s="108" t="s">
        <v>274</v>
      </c>
      <c r="T12" s="111">
        <f>Q8</f>
        <v>0</v>
      </c>
      <c r="U12" s="104"/>
    </row>
    <row r="13" spans="2:32" ht="15.95" customHeight="1" x14ac:dyDescent="0.2">
      <c r="B13" s="89" t="s">
        <v>246</v>
      </c>
      <c r="C13" s="311"/>
      <c r="D13" s="311"/>
      <c r="E13" s="314"/>
      <c r="F13" s="66">
        <f>D13*E13</f>
        <v>0</v>
      </c>
      <c r="G13" s="66">
        <f>D13+F13</f>
        <v>0</v>
      </c>
      <c r="H13" s="311"/>
      <c r="I13" s="100">
        <f t="shared" si="2"/>
        <v>0</v>
      </c>
      <c r="J13" s="103"/>
      <c r="K13" s="311"/>
      <c r="L13" s="311"/>
      <c r="M13" s="311"/>
      <c r="N13" s="100">
        <f t="shared" si="3"/>
        <v>0</v>
      </c>
      <c r="O13" s="103"/>
      <c r="R13" s="103"/>
      <c r="S13" s="108" t="s">
        <v>275</v>
      </c>
      <c r="T13" s="109">
        <v>1</v>
      </c>
      <c r="U13" s="104"/>
    </row>
    <row r="14" spans="2:32" ht="15.95" customHeight="1" x14ac:dyDescent="0.2">
      <c r="B14" s="96" t="s">
        <v>191</v>
      </c>
      <c r="C14" s="91">
        <f t="shared" ref="C14:I14" si="4">SUM(C8:C13)</f>
        <v>0</v>
      </c>
      <c r="D14" s="91">
        <f t="shared" si="4"/>
        <v>0</v>
      </c>
      <c r="E14" s="344"/>
      <c r="F14" s="91">
        <f t="shared" si="4"/>
        <v>0</v>
      </c>
      <c r="G14" s="91">
        <f t="shared" si="4"/>
        <v>0</v>
      </c>
      <c r="H14" s="91">
        <f t="shared" si="4"/>
        <v>0</v>
      </c>
      <c r="I14" s="201">
        <f t="shared" si="4"/>
        <v>0</v>
      </c>
      <c r="J14" s="103"/>
      <c r="K14" s="96" t="s">
        <v>191</v>
      </c>
      <c r="L14" s="91">
        <f>SUM(L8:L13)</f>
        <v>0</v>
      </c>
      <c r="M14" s="91">
        <f>SUM(M8:M13)</f>
        <v>0</v>
      </c>
      <c r="N14" s="201">
        <f>SUM(N8:N13)</f>
        <v>0</v>
      </c>
      <c r="O14" s="103"/>
      <c r="R14" s="103"/>
      <c r="S14" s="112" t="s">
        <v>273</v>
      </c>
      <c r="T14" s="109" t="e">
        <f>AMORLINC(T7,T8,T9,T10,T11,T12,T13)</f>
        <v>#NUM!</v>
      </c>
      <c r="U14" s="104"/>
    </row>
    <row r="16" spans="2:32" ht="15.95" customHeight="1" x14ac:dyDescent="0.2">
      <c r="B16" s="101" t="s">
        <v>2</v>
      </c>
      <c r="C16" s="61"/>
      <c r="K16" s="61" t="s">
        <v>267</v>
      </c>
      <c r="T16" s="105"/>
    </row>
    <row r="17" spans="2:24" ht="15.95" customHeight="1" x14ac:dyDescent="0.2">
      <c r="B17" s="23" t="s">
        <v>261</v>
      </c>
      <c r="C17" s="98" t="s">
        <v>336</v>
      </c>
      <c r="D17" s="98" t="s">
        <v>187</v>
      </c>
      <c r="E17" s="98" t="s">
        <v>340</v>
      </c>
      <c r="F17" s="98" t="s">
        <v>335</v>
      </c>
      <c r="G17" s="98" t="s">
        <v>334</v>
      </c>
      <c r="H17" s="98" t="s">
        <v>258</v>
      </c>
      <c r="I17" s="98" t="s">
        <v>337</v>
      </c>
      <c r="J17" s="99"/>
      <c r="K17" s="98" t="s">
        <v>205</v>
      </c>
      <c r="L17" s="87" t="s">
        <v>190</v>
      </c>
      <c r="M17" s="87" t="s">
        <v>262</v>
      </c>
      <c r="N17" s="98" t="s">
        <v>208</v>
      </c>
      <c r="O17" s="99"/>
      <c r="R17" s="99"/>
      <c r="S17" s="99"/>
      <c r="T17" s="99"/>
      <c r="U17" s="99"/>
    </row>
    <row r="18" spans="2:24" ht="15.95" customHeight="1" x14ac:dyDescent="0.2">
      <c r="B18" s="88" t="s">
        <v>247</v>
      </c>
      <c r="C18" s="311"/>
      <c r="D18" s="311"/>
      <c r="E18" s="314"/>
      <c r="F18" s="66">
        <f t="shared" ref="F18:F20" si="5">D18*E18</f>
        <v>0</v>
      </c>
      <c r="G18" s="66">
        <f t="shared" ref="G18:G20" si="6">D18+F18</f>
        <v>0</v>
      </c>
      <c r="H18" s="311"/>
      <c r="I18" s="100">
        <f t="shared" ref="I18:I21" si="7">C18+D18-H18</f>
        <v>0</v>
      </c>
      <c r="J18" s="103"/>
      <c r="K18" s="311"/>
      <c r="L18" s="311"/>
      <c r="M18" s="311"/>
      <c r="N18" s="100">
        <f>K18+L18-M18</f>
        <v>0</v>
      </c>
      <c r="O18" s="103"/>
      <c r="R18" s="103"/>
      <c r="S18" s="103"/>
      <c r="T18" s="103"/>
      <c r="U18" s="103"/>
    </row>
    <row r="19" spans="2:24" ht="15.95" customHeight="1" x14ac:dyDescent="0.2">
      <c r="B19" s="88" t="s">
        <v>248</v>
      </c>
      <c r="C19" s="311"/>
      <c r="D19" s="311"/>
      <c r="E19" s="314"/>
      <c r="F19" s="66">
        <f t="shared" si="5"/>
        <v>0</v>
      </c>
      <c r="G19" s="66">
        <f t="shared" si="6"/>
        <v>0</v>
      </c>
      <c r="H19" s="311"/>
      <c r="I19" s="100">
        <f t="shared" si="7"/>
        <v>0</v>
      </c>
      <c r="J19" s="103"/>
      <c r="K19" s="311"/>
      <c r="L19" s="311"/>
      <c r="M19" s="311"/>
      <c r="N19" s="100">
        <f t="shared" ref="N19:N21" si="8">K19+L19-M19</f>
        <v>0</v>
      </c>
      <c r="O19" s="103"/>
      <c r="P19" s="103"/>
      <c r="Q19" s="103"/>
      <c r="R19" s="103"/>
      <c r="S19" s="103"/>
      <c r="T19" s="103"/>
      <c r="U19" s="103"/>
      <c r="V19" s="103"/>
      <c r="W19" s="103"/>
      <c r="X19" s="103"/>
    </row>
    <row r="20" spans="2:24" ht="15.95" customHeight="1" x14ac:dyDescent="0.2">
      <c r="B20" s="88" t="s">
        <v>249</v>
      </c>
      <c r="C20" s="311"/>
      <c r="D20" s="311"/>
      <c r="E20" s="314"/>
      <c r="F20" s="66">
        <f t="shared" si="5"/>
        <v>0</v>
      </c>
      <c r="G20" s="66">
        <f t="shared" si="6"/>
        <v>0</v>
      </c>
      <c r="H20" s="311"/>
      <c r="I20" s="100">
        <f t="shared" si="7"/>
        <v>0</v>
      </c>
      <c r="J20" s="103"/>
      <c r="K20" s="311"/>
      <c r="L20" s="311"/>
      <c r="M20" s="311"/>
      <c r="N20" s="100">
        <f t="shared" si="8"/>
        <v>0</v>
      </c>
      <c r="O20" s="103"/>
      <c r="P20" s="103"/>
      <c r="Q20" s="103"/>
      <c r="R20" s="103"/>
      <c r="S20" s="103"/>
      <c r="T20" s="103"/>
      <c r="U20" s="103"/>
      <c r="V20" s="103"/>
      <c r="W20" s="103"/>
      <c r="X20" s="103"/>
    </row>
    <row r="21" spans="2:24" ht="15.95" customHeight="1" x14ac:dyDescent="0.2">
      <c r="B21" s="89" t="s">
        <v>250</v>
      </c>
      <c r="C21" s="311"/>
      <c r="D21" s="311"/>
      <c r="E21" s="314"/>
      <c r="F21" s="66">
        <f>D21*E21</f>
        <v>0</v>
      </c>
      <c r="G21" s="66">
        <f>D21+F21</f>
        <v>0</v>
      </c>
      <c r="H21" s="311"/>
      <c r="I21" s="100">
        <f t="shared" si="7"/>
        <v>0</v>
      </c>
      <c r="J21" s="103"/>
      <c r="K21" s="311"/>
      <c r="L21" s="311"/>
      <c r="M21" s="311"/>
      <c r="N21" s="100">
        <f t="shared" si="8"/>
        <v>0</v>
      </c>
      <c r="O21" s="103"/>
      <c r="P21" s="103"/>
      <c r="Q21" s="103"/>
      <c r="R21" s="103"/>
      <c r="S21" s="103"/>
      <c r="T21" s="103"/>
      <c r="U21" s="103"/>
      <c r="V21" s="103"/>
      <c r="W21" s="103"/>
      <c r="X21" s="103"/>
    </row>
    <row r="22" spans="2:24" ht="15.95" customHeight="1" x14ac:dyDescent="0.2">
      <c r="B22" s="96" t="s">
        <v>191</v>
      </c>
      <c r="C22" s="91">
        <f>SUM(C18:C21)</f>
        <v>0</v>
      </c>
      <c r="D22" s="91">
        <f>SUM(D18:D21)</f>
        <v>0</v>
      </c>
      <c r="E22" s="344"/>
      <c r="F22" s="91">
        <f>SUM(F16:F21)</f>
        <v>0</v>
      </c>
      <c r="G22" s="91">
        <f>SUM(G16:G21)</f>
        <v>0</v>
      </c>
      <c r="H22" s="91">
        <f>SUM(H18:H21)</f>
        <v>0</v>
      </c>
      <c r="I22" s="201">
        <f>SUM(I18:I21)</f>
        <v>0</v>
      </c>
      <c r="J22" s="103"/>
      <c r="K22" s="96" t="s">
        <v>191</v>
      </c>
      <c r="L22" s="91">
        <f>SUM(L18:L21)</f>
        <v>0</v>
      </c>
      <c r="M22" s="91">
        <f>SUM(M18:M21)</f>
        <v>0</v>
      </c>
      <c r="N22" s="201">
        <f>SUM(N18:N21)</f>
        <v>0</v>
      </c>
      <c r="O22" s="103"/>
      <c r="P22" s="103"/>
      <c r="Q22" s="103"/>
      <c r="R22" s="103"/>
      <c r="S22" s="103"/>
      <c r="T22" s="103"/>
      <c r="U22" s="103"/>
      <c r="V22" s="103"/>
      <c r="W22" s="103"/>
      <c r="X22" s="103"/>
    </row>
    <row r="23" spans="2:24" ht="15.95" customHeight="1" x14ac:dyDescent="0.2">
      <c r="I23" s="99"/>
      <c r="J23" s="99"/>
    </row>
    <row r="24" spans="2:24" ht="15.95" customHeight="1" x14ac:dyDescent="0.2">
      <c r="B24" s="101" t="s">
        <v>3</v>
      </c>
      <c r="C24" s="61"/>
      <c r="K24" s="61" t="s">
        <v>264</v>
      </c>
    </row>
    <row r="25" spans="2:24" ht="15.95" customHeight="1" x14ac:dyDescent="0.2">
      <c r="B25" s="23" t="s">
        <v>261</v>
      </c>
      <c r="C25" s="98" t="s">
        <v>336</v>
      </c>
      <c r="D25" s="98" t="s">
        <v>187</v>
      </c>
      <c r="E25" s="98" t="s">
        <v>340</v>
      </c>
      <c r="F25" s="98" t="s">
        <v>335</v>
      </c>
      <c r="G25" s="98" t="s">
        <v>334</v>
      </c>
      <c r="H25" s="98" t="s">
        <v>258</v>
      </c>
      <c r="I25" s="98" t="s">
        <v>337</v>
      </c>
      <c r="J25" s="99"/>
      <c r="K25" s="98" t="s">
        <v>205</v>
      </c>
      <c r="L25" s="87" t="s">
        <v>190</v>
      </c>
      <c r="M25" s="87" t="s">
        <v>262</v>
      </c>
      <c r="N25" s="98" t="s">
        <v>208</v>
      </c>
      <c r="O25" s="99"/>
      <c r="P25" s="99"/>
      <c r="Q25" s="99"/>
      <c r="R25" s="99"/>
      <c r="S25" s="99"/>
      <c r="T25" s="99"/>
      <c r="U25" s="99"/>
      <c r="V25" s="99"/>
      <c r="W25" s="99"/>
      <c r="X25" s="99"/>
    </row>
    <row r="26" spans="2:24" ht="15.95" customHeight="1" x14ac:dyDescent="0.2">
      <c r="B26" s="89" t="s">
        <v>253</v>
      </c>
      <c r="C26" s="311"/>
      <c r="D26" s="311"/>
      <c r="E26" s="314"/>
      <c r="F26" s="66">
        <f t="shared" ref="F26:F29" si="9">D26*E26</f>
        <v>0</v>
      </c>
      <c r="G26" s="66">
        <f t="shared" ref="G26:G29" si="10">D26+F26</f>
        <v>0</v>
      </c>
      <c r="H26" s="311"/>
      <c r="I26" s="66">
        <f>C26+D26-H26</f>
        <v>0</v>
      </c>
      <c r="J26" s="103"/>
      <c r="K26" s="311"/>
      <c r="L26" s="318"/>
      <c r="M26" s="318"/>
      <c r="N26" s="100">
        <f>K26+L26-M26</f>
        <v>0</v>
      </c>
      <c r="O26" s="103"/>
      <c r="P26" s="103"/>
      <c r="Q26" s="103"/>
      <c r="R26" s="103"/>
      <c r="S26" s="103"/>
      <c r="T26" s="103"/>
      <c r="U26" s="103"/>
      <c r="V26" s="103"/>
      <c r="W26" s="103"/>
      <c r="X26" s="103"/>
    </row>
    <row r="27" spans="2:24" ht="15.95" customHeight="1" x14ac:dyDescent="0.2">
      <c r="B27" s="89" t="s">
        <v>254</v>
      </c>
      <c r="C27" s="311"/>
      <c r="D27" s="311"/>
      <c r="E27" s="314"/>
      <c r="F27" s="66">
        <f t="shared" si="9"/>
        <v>0</v>
      </c>
      <c r="G27" s="66">
        <f t="shared" si="10"/>
        <v>0</v>
      </c>
      <c r="H27" s="311"/>
      <c r="I27" s="100">
        <f t="shared" ref="I27:I30" si="11">C27+D27-H27</f>
        <v>0</v>
      </c>
      <c r="J27" s="103"/>
      <c r="K27" s="311"/>
      <c r="L27" s="318"/>
      <c r="M27" s="318"/>
      <c r="N27" s="100">
        <f t="shared" ref="N27:N30" si="12">K27+L27-M27</f>
        <v>0</v>
      </c>
      <c r="O27" s="103"/>
      <c r="P27" s="103"/>
      <c r="Q27" s="103"/>
      <c r="R27" s="103"/>
      <c r="S27" s="103"/>
      <c r="T27" s="103"/>
      <c r="U27" s="103"/>
      <c r="V27" s="103"/>
      <c r="W27" s="103"/>
      <c r="X27" s="103"/>
    </row>
    <row r="28" spans="2:24" ht="15.95" customHeight="1" x14ac:dyDescent="0.2">
      <c r="B28" s="89" t="s">
        <v>251</v>
      </c>
      <c r="C28" s="311"/>
      <c r="D28" s="311"/>
      <c r="E28" s="314"/>
      <c r="F28" s="66">
        <f t="shared" si="9"/>
        <v>0</v>
      </c>
      <c r="G28" s="66">
        <f t="shared" si="10"/>
        <v>0</v>
      </c>
      <c r="H28" s="311"/>
      <c r="I28" s="100">
        <f t="shared" si="11"/>
        <v>0</v>
      </c>
      <c r="J28" s="103"/>
      <c r="K28" s="311"/>
      <c r="L28" s="318"/>
      <c r="M28" s="318"/>
      <c r="N28" s="100">
        <f t="shared" si="12"/>
        <v>0</v>
      </c>
      <c r="O28" s="103"/>
      <c r="P28" s="103"/>
      <c r="Q28" s="103"/>
      <c r="R28" s="103"/>
      <c r="S28" s="103"/>
      <c r="T28" s="103"/>
      <c r="U28" s="103"/>
      <c r="V28" s="103"/>
      <c r="W28" s="103"/>
      <c r="X28" s="103"/>
    </row>
    <row r="29" spans="2:24" ht="15.95" customHeight="1" x14ac:dyDescent="0.2">
      <c r="B29" s="89" t="s">
        <v>252</v>
      </c>
      <c r="C29" s="311"/>
      <c r="D29" s="311"/>
      <c r="E29" s="314"/>
      <c r="F29" s="66">
        <f t="shared" si="9"/>
        <v>0</v>
      </c>
      <c r="G29" s="66">
        <f t="shared" si="10"/>
        <v>0</v>
      </c>
      <c r="H29" s="311"/>
      <c r="I29" s="100">
        <f t="shared" si="11"/>
        <v>0</v>
      </c>
      <c r="J29" s="103"/>
      <c r="K29" s="311"/>
      <c r="L29" s="318"/>
      <c r="M29" s="318"/>
      <c r="N29" s="100">
        <f t="shared" si="12"/>
        <v>0</v>
      </c>
      <c r="O29" s="103"/>
      <c r="P29" s="103"/>
      <c r="Q29" s="103"/>
      <c r="R29" s="103"/>
      <c r="S29" s="103"/>
      <c r="T29" s="103"/>
      <c r="U29" s="103"/>
      <c r="V29" s="103"/>
      <c r="W29" s="103"/>
      <c r="X29" s="103"/>
    </row>
    <row r="30" spans="2:24" ht="15.95" customHeight="1" x14ac:dyDescent="0.2">
      <c r="B30" s="89" t="s">
        <v>255</v>
      </c>
      <c r="C30" s="311"/>
      <c r="D30" s="311"/>
      <c r="E30" s="314"/>
      <c r="F30" s="66">
        <f>D30*E30</f>
        <v>0</v>
      </c>
      <c r="G30" s="66">
        <f>D30+F30</f>
        <v>0</v>
      </c>
      <c r="H30" s="311"/>
      <c r="I30" s="100">
        <f t="shared" si="11"/>
        <v>0</v>
      </c>
      <c r="J30" s="103"/>
      <c r="K30" s="311"/>
      <c r="L30" s="318"/>
      <c r="M30" s="318"/>
      <c r="N30" s="100">
        <f t="shared" si="12"/>
        <v>0</v>
      </c>
      <c r="O30" s="103"/>
      <c r="P30" s="103"/>
      <c r="Q30" s="103"/>
      <c r="R30" s="103"/>
      <c r="S30" s="103"/>
      <c r="T30" s="103"/>
      <c r="U30" s="103"/>
      <c r="V30" s="103"/>
      <c r="W30" s="103"/>
      <c r="X30" s="103"/>
    </row>
    <row r="31" spans="2:24" ht="15.95" customHeight="1" x14ac:dyDescent="0.2">
      <c r="B31" s="96" t="s">
        <v>191</v>
      </c>
      <c r="C31" s="91">
        <f>SUM(C26:C30)</f>
        <v>0</v>
      </c>
      <c r="D31" s="91">
        <f>SUM(D26:D30)</f>
        <v>0</v>
      </c>
      <c r="E31" s="344"/>
      <c r="F31" s="91">
        <f>SUM(F25:F30)</f>
        <v>0</v>
      </c>
      <c r="G31" s="91">
        <f>SUM(G25:G30)</f>
        <v>0</v>
      </c>
      <c r="H31" s="91">
        <f>SUM(H26:H30)</f>
        <v>0</v>
      </c>
      <c r="I31" s="201">
        <f>SUM(I26:I30)</f>
        <v>0</v>
      </c>
      <c r="J31" s="103"/>
      <c r="K31" s="96" t="s">
        <v>191</v>
      </c>
      <c r="L31" s="91">
        <f>SUM(L26:L30)</f>
        <v>0</v>
      </c>
      <c r="M31" s="91">
        <f>SUM(M26:M30)</f>
        <v>0</v>
      </c>
      <c r="N31" s="201">
        <f>SUM(N26:N30)</f>
        <v>0</v>
      </c>
      <c r="O31" s="103"/>
      <c r="P31" s="103"/>
      <c r="Q31" s="103"/>
      <c r="R31" s="103"/>
      <c r="S31" s="103"/>
      <c r="T31" s="103"/>
      <c r="U31" s="103"/>
      <c r="V31" s="103"/>
      <c r="W31" s="103"/>
      <c r="X31" s="103"/>
    </row>
    <row r="32" spans="2:24" ht="15.95" customHeight="1" x14ac:dyDescent="0.2">
      <c r="I32" s="99"/>
      <c r="J32" s="99"/>
    </row>
    <row r="33" spans="2:24" ht="15.95" customHeight="1" x14ac:dyDescent="0.2">
      <c r="I33" s="99"/>
      <c r="J33" s="99"/>
      <c r="K33" s="138" t="s">
        <v>178</v>
      </c>
      <c r="L33" s="139">
        <f>L14+L22+L31</f>
        <v>0</v>
      </c>
      <c r="M33" s="139">
        <f>M14+M22+M31</f>
        <v>0</v>
      </c>
    </row>
    <row r="34" spans="2:24" ht="15.95" customHeight="1" x14ac:dyDescent="0.2">
      <c r="B34" s="345" t="str">
        <f ca="1">"Plan d'investissement année " &amp; Sommaire!$H$6+1</f>
        <v>Plan d'investissement année 2017</v>
      </c>
      <c r="C34" s="102"/>
      <c r="L34" s="105"/>
    </row>
    <row r="35" spans="2:24" ht="15.95" customHeight="1" x14ac:dyDescent="0.2">
      <c r="B35" s="102"/>
      <c r="C35" s="102"/>
    </row>
    <row r="36" spans="2:24" ht="15.95" customHeight="1" x14ac:dyDescent="0.2">
      <c r="B36" s="101" t="s">
        <v>1</v>
      </c>
      <c r="C36" s="61"/>
      <c r="K36" s="61" t="s">
        <v>263</v>
      </c>
    </row>
    <row r="37" spans="2:24" ht="15.95" customHeight="1" x14ac:dyDescent="0.2">
      <c r="B37" s="23" t="s">
        <v>261</v>
      </c>
      <c r="C37" s="98" t="s">
        <v>336</v>
      </c>
      <c r="D37" s="98" t="s">
        <v>187</v>
      </c>
      <c r="E37" s="98" t="s">
        <v>340</v>
      </c>
      <c r="F37" s="98" t="s">
        <v>335</v>
      </c>
      <c r="G37" s="98" t="s">
        <v>334</v>
      </c>
      <c r="H37" s="98" t="s">
        <v>258</v>
      </c>
      <c r="I37" s="98" t="s">
        <v>337</v>
      </c>
      <c r="J37" s="99"/>
      <c r="K37" s="98" t="s">
        <v>205</v>
      </c>
      <c r="L37" s="87" t="s">
        <v>190</v>
      </c>
      <c r="M37" s="87" t="s">
        <v>262</v>
      </c>
      <c r="N37" s="98" t="s">
        <v>208</v>
      </c>
      <c r="O37" s="99"/>
      <c r="P37" s="99"/>
      <c r="Q37" s="99"/>
      <c r="R37" s="99"/>
      <c r="S37" s="99"/>
      <c r="T37" s="99"/>
      <c r="U37" s="99"/>
      <c r="V37" s="99"/>
      <c r="W37" s="99"/>
      <c r="X37" s="99"/>
    </row>
    <row r="38" spans="2:24" ht="15.95" customHeight="1" x14ac:dyDescent="0.2">
      <c r="B38" s="89" t="s">
        <v>241</v>
      </c>
      <c r="C38" s="163">
        <f t="shared" ref="C38:C43" si="13">I8</f>
        <v>0</v>
      </c>
      <c r="D38" s="311"/>
      <c r="E38" s="314"/>
      <c r="F38" s="66">
        <f t="shared" ref="F38:F43" si="14">D38*E38</f>
        <v>0</v>
      </c>
      <c r="G38" s="66">
        <f t="shared" ref="G38:G43" si="15">D38+F38</f>
        <v>0</v>
      </c>
      <c r="H38" s="311"/>
      <c r="I38" s="100">
        <f t="shared" ref="I38:I43" si="16">C38+D38-H38</f>
        <v>0</v>
      </c>
      <c r="J38" s="103"/>
      <c r="K38" s="66">
        <f t="shared" ref="K38:K43" si="17">N8</f>
        <v>0</v>
      </c>
      <c r="L38" s="93">
        <f t="shared" ref="L38:L43" si="18">L8</f>
        <v>0</v>
      </c>
      <c r="M38" s="311"/>
      <c r="N38" s="100">
        <f>K38+L38-M38</f>
        <v>0</v>
      </c>
      <c r="O38" s="103"/>
      <c r="P38" s="103"/>
      <c r="Q38" s="103"/>
      <c r="R38" s="103"/>
      <c r="S38" s="103"/>
      <c r="T38" s="103"/>
      <c r="U38" s="103"/>
      <c r="V38" s="103"/>
      <c r="W38" s="103"/>
      <c r="X38" s="103"/>
    </row>
    <row r="39" spans="2:24" ht="15.95" customHeight="1" x14ac:dyDescent="0.2">
      <c r="B39" s="89" t="s">
        <v>243</v>
      </c>
      <c r="C39" s="163">
        <f t="shared" si="13"/>
        <v>0</v>
      </c>
      <c r="D39" s="311"/>
      <c r="E39" s="314"/>
      <c r="F39" s="66">
        <f t="shared" si="14"/>
        <v>0</v>
      </c>
      <c r="G39" s="66">
        <f t="shared" si="15"/>
        <v>0</v>
      </c>
      <c r="H39" s="311"/>
      <c r="I39" s="100">
        <f t="shared" si="16"/>
        <v>0</v>
      </c>
      <c r="J39" s="103"/>
      <c r="K39" s="66">
        <f t="shared" si="17"/>
        <v>0</v>
      </c>
      <c r="L39" s="93">
        <f t="shared" si="18"/>
        <v>0</v>
      </c>
      <c r="M39" s="311"/>
      <c r="N39" s="100">
        <f t="shared" ref="N39:N43" si="19">K39+L39-M39</f>
        <v>0</v>
      </c>
      <c r="O39" s="103"/>
      <c r="P39" s="103"/>
      <c r="Q39" s="103"/>
      <c r="R39" s="103"/>
      <c r="S39" s="103"/>
      <c r="T39" s="103"/>
      <c r="U39" s="103"/>
      <c r="V39" s="103"/>
      <c r="W39" s="103"/>
      <c r="X39" s="103"/>
    </row>
    <row r="40" spans="2:24" ht="15.95" customHeight="1" x14ac:dyDescent="0.2">
      <c r="B40" s="89" t="s">
        <v>244</v>
      </c>
      <c r="C40" s="163">
        <f t="shared" si="13"/>
        <v>0</v>
      </c>
      <c r="D40" s="311"/>
      <c r="E40" s="314"/>
      <c r="F40" s="66">
        <f t="shared" si="14"/>
        <v>0</v>
      </c>
      <c r="G40" s="66">
        <f t="shared" si="15"/>
        <v>0</v>
      </c>
      <c r="H40" s="311"/>
      <c r="I40" s="100">
        <f t="shared" si="16"/>
        <v>0</v>
      </c>
      <c r="J40" s="103"/>
      <c r="K40" s="66">
        <f t="shared" si="17"/>
        <v>0</v>
      </c>
      <c r="L40" s="93">
        <f t="shared" si="18"/>
        <v>0</v>
      </c>
      <c r="M40" s="311"/>
      <c r="N40" s="100">
        <f t="shared" si="19"/>
        <v>0</v>
      </c>
      <c r="O40" s="103"/>
      <c r="P40" s="103"/>
      <c r="Q40" s="103"/>
      <c r="R40" s="103"/>
      <c r="S40" s="103"/>
      <c r="T40" s="103"/>
      <c r="U40" s="103"/>
      <c r="V40" s="103"/>
      <c r="W40" s="103"/>
      <c r="X40" s="103"/>
    </row>
    <row r="41" spans="2:24" ht="15.95" customHeight="1" x14ac:dyDescent="0.2">
      <c r="B41" s="89" t="s">
        <v>245</v>
      </c>
      <c r="C41" s="163">
        <f t="shared" si="13"/>
        <v>0</v>
      </c>
      <c r="D41" s="311"/>
      <c r="E41" s="314"/>
      <c r="F41" s="66">
        <f t="shared" si="14"/>
        <v>0</v>
      </c>
      <c r="G41" s="66">
        <f t="shared" si="15"/>
        <v>0</v>
      </c>
      <c r="H41" s="311"/>
      <c r="I41" s="100">
        <f t="shared" si="16"/>
        <v>0</v>
      </c>
      <c r="J41" s="103"/>
      <c r="K41" s="66">
        <f t="shared" si="17"/>
        <v>0</v>
      </c>
      <c r="L41" s="93">
        <f t="shared" si="18"/>
        <v>0</v>
      </c>
      <c r="M41" s="311"/>
      <c r="N41" s="100">
        <f t="shared" si="19"/>
        <v>0</v>
      </c>
      <c r="O41" s="103"/>
      <c r="P41" s="103"/>
      <c r="Q41" s="103"/>
      <c r="R41" s="103"/>
      <c r="S41" s="103"/>
      <c r="T41" s="103"/>
      <c r="U41" s="103"/>
      <c r="V41" s="103"/>
      <c r="W41" s="103"/>
      <c r="X41" s="103"/>
    </row>
    <row r="42" spans="2:24" ht="15.95" customHeight="1" x14ac:dyDescent="0.2">
      <c r="B42" s="89" t="s">
        <v>242</v>
      </c>
      <c r="C42" s="163">
        <f t="shared" si="13"/>
        <v>0</v>
      </c>
      <c r="D42" s="311"/>
      <c r="E42" s="314"/>
      <c r="F42" s="66">
        <f t="shared" si="14"/>
        <v>0</v>
      </c>
      <c r="G42" s="66">
        <f t="shared" si="15"/>
        <v>0</v>
      </c>
      <c r="H42" s="311"/>
      <c r="I42" s="100">
        <f t="shared" si="16"/>
        <v>0</v>
      </c>
      <c r="J42" s="103"/>
      <c r="K42" s="66">
        <f t="shared" si="17"/>
        <v>0</v>
      </c>
      <c r="L42" s="93">
        <f t="shared" si="18"/>
        <v>0</v>
      </c>
      <c r="M42" s="311"/>
      <c r="N42" s="100">
        <f t="shared" si="19"/>
        <v>0</v>
      </c>
      <c r="O42" s="103"/>
      <c r="P42" s="103"/>
      <c r="Q42" s="103"/>
      <c r="R42" s="103"/>
      <c r="S42" s="103"/>
      <c r="T42" s="103"/>
      <c r="U42" s="103"/>
      <c r="V42" s="103"/>
      <c r="W42" s="103"/>
      <c r="X42" s="103"/>
    </row>
    <row r="43" spans="2:24" ht="15.95" customHeight="1" x14ac:dyDescent="0.2">
      <c r="B43" s="89" t="s">
        <v>246</v>
      </c>
      <c r="C43" s="163">
        <f t="shared" si="13"/>
        <v>0</v>
      </c>
      <c r="D43" s="311"/>
      <c r="E43" s="314"/>
      <c r="F43" s="66">
        <f t="shared" si="14"/>
        <v>0</v>
      </c>
      <c r="G43" s="66">
        <f t="shared" si="15"/>
        <v>0</v>
      </c>
      <c r="H43" s="311"/>
      <c r="I43" s="100">
        <f t="shared" si="16"/>
        <v>0</v>
      </c>
      <c r="J43" s="103"/>
      <c r="K43" s="66">
        <f t="shared" si="17"/>
        <v>0</v>
      </c>
      <c r="L43" s="93">
        <f t="shared" si="18"/>
        <v>0</v>
      </c>
      <c r="M43" s="311"/>
      <c r="N43" s="100">
        <f t="shared" si="19"/>
        <v>0</v>
      </c>
      <c r="O43" s="103"/>
      <c r="P43" s="103"/>
      <c r="Q43" s="103"/>
      <c r="R43" s="103"/>
      <c r="S43" s="103"/>
      <c r="T43" s="103"/>
      <c r="U43" s="103"/>
      <c r="V43" s="103"/>
      <c r="W43" s="103"/>
      <c r="X43" s="103"/>
    </row>
    <row r="44" spans="2:24" ht="15.95" customHeight="1" x14ac:dyDescent="0.2">
      <c r="B44" s="96" t="s">
        <v>191</v>
      </c>
      <c r="C44" s="91">
        <f>SUM(C38:C43)</f>
        <v>0</v>
      </c>
      <c r="D44" s="91">
        <f t="shared" ref="D44:I44" si="20">SUM(D38:D43)</f>
        <v>0</v>
      </c>
      <c r="E44" s="344"/>
      <c r="F44" s="91">
        <f t="shared" si="20"/>
        <v>0</v>
      </c>
      <c r="G44" s="91">
        <f t="shared" si="20"/>
        <v>0</v>
      </c>
      <c r="H44" s="91">
        <f t="shared" si="20"/>
        <v>0</v>
      </c>
      <c r="I44" s="91">
        <f t="shared" si="20"/>
        <v>0</v>
      </c>
      <c r="J44" s="103"/>
      <c r="K44" s="96" t="s">
        <v>191</v>
      </c>
      <c r="L44" s="91">
        <f>SUM(L38:L43)</f>
        <v>0</v>
      </c>
      <c r="M44" s="91">
        <f t="shared" ref="M44:N44" si="21">SUM(M38:M43)</f>
        <v>0</v>
      </c>
      <c r="N44" s="91">
        <f t="shared" si="21"/>
        <v>0</v>
      </c>
      <c r="O44" s="103"/>
      <c r="P44" s="103"/>
      <c r="Q44" s="103"/>
      <c r="R44" s="103"/>
      <c r="S44" s="103"/>
      <c r="T44" s="103"/>
      <c r="U44" s="103"/>
      <c r="V44" s="103"/>
      <c r="W44" s="103"/>
      <c r="X44" s="103"/>
    </row>
    <row r="46" spans="2:24" ht="15.95" customHeight="1" x14ac:dyDescent="0.2">
      <c r="B46" s="101" t="s">
        <v>2</v>
      </c>
      <c r="C46" s="61"/>
      <c r="K46" s="61" t="s">
        <v>267</v>
      </c>
    </row>
    <row r="47" spans="2:24" ht="15.95" customHeight="1" x14ac:dyDescent="0.2">
      <c r="B47" s="23" t="s">
        <v>261</v>
      </c>
      <c r="C47" s="98" t="s">
        <v>336</v>
      </c>
      <c r="D47" s="98" t="s">
        <v>187</v>
      </c>
      <c r="E47" s="98" t="s">
        <v>340</v>
      </c>
      <c r="F47" s="98" t="s">
        <v>335</v>
      </c>
      <c r="G47" s="98" t="s">
        <v>334</v>
      </c>
      <c r="H47" s="98" t="s">
        <v>258</v>
      </c>
      <c r="I47" s="98" t="s">
        <v>337</v>
      </c>
      <c r="J47" s="99"/>
      <c r="K47" s="98" t="s">
        <v>205</v>
      </c>
      <c r="L47" s="87" t="s">
        <v>190</v>
      </c>
      <c r="M47" s="87" t="s">
        <v>262</v>
      </c>
      <c r="N47" s="98" t="s">
        <v>208</v>
      </c>
      <c r="O47" s="99"/>
      <c r="P47" s="99"/>
      <c r="Q47" s="99"/>
      <c r="R47" s="99"/>
      <c r="S47" s="99"/>
      <c r="T47" s="99"/>
      <c r="U47" s="99"/>
      <c r="V47" s="99"/>
      <c r="W47" s="99"/>
      <c r="X47" s="99"/>
    </row>
    <row r="48" spans="2:24" ht="15.95" customHeight="1" x14ac:dyDescent="0.2">
      <c r="B48" s="88" t="s">
        <v>247</v>
      </c>
      <c r="C48" s="163">
        <f>I18</f>
        <v>0</v>
      </c>
      <c r="D48" s="311"/>
      <c r="E48" s="314"/>
      <c r="F48" s="66">
        <f t="shared" ref="F48:F51" si="22">D48*E48</f>
        <v>0</v>
      </c>
      <c r="G48" s="66">
        <f t="shared" ref="G48:G51" si="23">D48+F48</f>
        <v>0</v>
      </c>
      <c r="H48" s="311"/>
      <c r="I48" s="100">
        <f t="shared" ref="I48:I51" si="24">C48+D48-H48</f>
        <v>0</v>
      </c>
      <c r="J48" s="103"/>
      <c r="K48" s="66">
        <f>N18</f>
        <v>0</v>
      </c>
      <c r="L48" s="93">
        <f t="shared" ref="L48:L51" si="25">L18</f>
        <v>0</v>
      </c>
      <c r="M48" s="311"/>
      <c r="N48" s="100">
        <f>K48+L48-M48</f>
        <v>0</v>
      </c>
      <c r="O48" s="103"/>
      <c r="P48" s="103"/>
      <c r="Q48" s="103"/>
      <c r="R48" s="103"/>
      <c r="S48" s="103"/>
      <c r="T48" s="103"/>
      <c r="U48" s="103"/>
      <c r="V48" s="103"/>
      <c r="W48" s="103"/>
      <c r="X48" s="103"/>
    </row>
    <row r="49" spans="2:24" ht="15.95" customHeight="1" x14ac:dyDescent="0.2">
      <c r="B49" s="88" t="s">
        <v>248</v>
      </c>
      <c r="C49" s="163">
        <f>I19</f>
        <v>0</v>
      </c>
      <c r="D49" s="311"/>
      <c r="E49" s="314"/>
      <c r="F49" s="66">
        <f t="shared" si="22"/>
        <v>0</v>
      </c>
      <c r="G49" s="66">
        <f t="shared" si="23"/>
        <v>0</v>
      </c>
      <c r="H49" s="311"/>
      <c r="I49" s="100">
        <f t="shared" si="24"/>
        <v>0</v>
      </c>
      <c r="J49" s="103"/>
      <c r="K49" s="66">
        <f>N19</f>
        <v>0</v>
      </c>
      <c r="L49" s="93">
        <f t="shared" si="25"/>
        <v>0</v>
      </c>
      <c r="M49" s="311"/>
      <c r="N49" s="100">
        <f t="shared" ref="N49:N51" si="26">K49+L49-M49</f>
        <v>0</v>
      </c>
      <c r="O49" s="103"/>
      <c r="P49" s="103"/>
      <c r="Q49" s="103"/>
      <c r="R49" s="103"/>
      <c r="S49" s="103"/>
      <c r="T49" s="103"/>
      <c r="U49" s="103"/>
      <c r="V49" s="103"/>
      <c r="W49" s="103"/>
      <c r="X49" s="103"/>
    </row>
    <row r="50" spans="2:24" ht="15.95" customHeight="1" x14ac:dyDescent="0.2">
      <c r="B50" s="88" t="s">
        <v>249</v>
      </c>
      <c r="C50" s="163">
        <f>I20</f>
        <v>0</v>
      </c>
      <c r="D50" s="311"/>
      <c r="E50" s="314"/>
      <c r="F50" s="66">
        <f t="shared" si="22"/>
        <v>0</v>
      </c>
      <c r="G50" s="66">
        <f t="shared" si="23"/>
        <v>0</v>
      </c>
      <c r="H50" s="311"/>
      <c r="I50" s="100">
        <f t="shared" si="24"/>
        <v>0</v>
      </c>
      <c r="J50" s="103"/>
      <c r="K50" s="66">
        <f>N20</f>
        <v>0</v>
      </c>
      <c r="L50" s="93">
        <f t="shared" si="25"/>
        <v>0</v>
      </c>
      <c r="M50" s="311"/>
      <c r="N50" s="100">
        <f t="shared" si="26"/>
        <v>0</v>
      </c>
      <c r="O50" s="103"/>
      <c r="P50" s="103"/>
      <c r="Q50" s="103"/>
      <c r="R50" s="103"/>
      <c r="S50" s="103"/>
      <c r="T50" s="103"/>
      <c r="U50" s="103"/>
      <c r="V50" s="103"/>
      <c r="W50" s="103"/>
      <c r="X50" s="103"/>
    </row>
    <row r="51" spans="2:24" ht="15.95" customHeight="1" x14ac:dyDescent="0.2">
      <c r="B51" s="89" t="s">
        <v>250</v>
      </c>
      <c r="C51" s="163">
        <f>I21</f>
        <v>0</v>
      </c>
      <c r="D51" s="311"/>
      <c r="E51" s="314"/>
      <c r="F51" s="66">
        <f t="shared" si="22"/>
        <v>0</v>
      </c>
      <c r="G51" s="66">
        <f t="shared" si="23"/>
        <v>0</v>
      </c>
      <c r="H51" s="311"/>
      <c r="I51" s="100">
        <f t="shared" si="24"/>
        <v>0</v>
      </c>
      <c r="J51" s="103"/>
      <c r="K51" s="66">
        <f>N21</f>
        <v>0</v>
      </c>
      <c r="L51" s="93">
        <f t="shared" si="25"/>
        <v>0</v>
      </c>
      <c r="M51" s="311"/>
      <c r="N51" s="100">
        <f t="shared" si="26"/>
        <v>0</v>
      </c>
      <c r="O51" s="103"/>
      <c r="P51" s="103"/>
      <c r="Q51" s="103"/>
      <c r="R51" s="103"/>
      <c r="S51" s="103"/>
      <c r="T51" s="103"/>
      <c r="U51" s="103"/>
      <c r="V51" s="103"/>
      <c r="W51" s="103"/>
      <c r="X51" s="103"/>
    </row>
    <row r="52" spans="2:24" ht="15.95" customHeight="1" x14ac:dyDescent="0.2">
      <c r="B52" s="96" t="s">
        <v>191</v>
      </c>
      <c r="C52" s="92">
        <f>SUM(C48:C51)</f>
        <v>0</v>
      </c>
      <c r="D52" s="92">
        <f t="shared" ref="D52:I52" si="27">SUM(D48:D51)</f>
        <v>0</v>
      </c>
      <c r="E52" s="344"/>
      <c r="F52" s="92">
        <f t="shared" si="27"/>
        <v>0</v>
      </c>
      <c r="G52" s="92">
        <f t="shared" si="27"/>
        <v>0</v>
      </c>
      <c r="H52" s="92">
        <f t="shared" si="27"/>
        <v>0</v>
      </c>
      <c r="I52" s="92">
        <f t="shared" si="27"/>
        <v>0</v>
      </c>
      <c r="J52" s="103"/>
      <c r="K52" s="96" t="s">
        <v>191</v>
      </c>
      <c r="L52" s="91">
        <f>SUM(L48:L51)</f>
        <v>0</v>
      </c>
      <c r="M52" s="91">
        <f t="shared" ref="M52:N52" si="28">SUM(M48:M51)</f>
        <v>0</v>
      </c>
      <c r="N52" s="91">
        <f t="shared" si="28"/>
        <v>0</v>
      </c>
      <c r="O52" s="103"/>
      <c r="P52" s="103"/>
      <c r="Q52" s="103"/>
      <c r="R52" s="103"/>
      <c r="S52" s="103"/>
      <c r="T52" s="103"/>
      <c r="U52" s="103"/>
      <c r="V52" s="103"/>
      <c r="W52" s="103"/>
      <c r="X52" s="103"/>
    </row>
    <row r="53" spans="2:24" ht="15.95" customHeight="1" x14ac:dyDescent="0.2">
      <c r="I53" s="99"/>
      <c r="J53" s="99"/>
    </row>
    <row r="54" spans="2:24" ht="15.95" customHeight="1" x14ac:dyDescent="0.2">
      <c r="B54" s="101" t="s">
        <v>3</v>
      </c>
      <c r="C54" s="61"/>
      <c r="K54" s="61" t="s">
        <v>264</v>
      </c>
    </row>
    <row r="55" spans="2:24" ht="15.95" customHeight="1" x14ac:dyDescent="0.2">
      <c r="B55" s="23" t="s">
        <v>261</v>
      </c>
      <c r="C55" s="98" t="s">
        <v>336</v>
      </c>
      <c r="D55" s="98" t="s">
        <v>187</v>
      </c>
      <c r="E55" s="98" t="s">
        <v>340</v>
      </c>
      <c r="F55" s="98" t="s">
        <v>335</v>
      </c>
      <c r="G55" s="98" t="s">
        <v>334</v>
      </c>
      <c r="H55" s="98" t="s">
        <v>258</v>
      </c>
      <c r="I55" s="98" t="s">
        <v>337</v>
      </c>
      <c r="J55" s="99"/>
      <c r="K55" s="98" t="s">
        <v>205</v>
      </c>
      <c r="L55" s="87" t="s">
        <v>190</v>
      </c>
      <c r="M55" s="87" t="s">
        <v>262</v>
      </c>
      <c r="N55" s="98" t="s">
        <v>208</v>
      </c>
      <c r="O55" s="99"/>
      <c r="P55" s="99"/>
      <c r="Q55" s="99"/>
      <c r="R55" s="99"/>
      <c r="S55" s="99"/>
      <c r="T55" s="99"/>
      <c r="U55" s="99"/>
      <c r="V55" s="99"/>
      <c r="W55" s="99"/>
      <c r="X55" s="99"/>
    </row>
    <row r="56" spans="2:24" ht="15.95" customHeight="1" x14ac:dyDescent="0.2">
      <c r="B56" s="89" t="s">
        <v>253</v>
      </c>
      <c r="C56" s="163">
        <f>I26</f>
        <v>0</v>
      </c>
      <c r="D56" s="311"/>
      <c r="E56" s="314"/>
      <c r="F56" s="66">
        <f t="shared" ref="F56:F60" si="29">D56*E56</f>
        <v>0</v>
      </c>
      <c r="G56" s="66">
        <f t="shared" ref="G56:G60" si="30">D56+F56</f>
        <v>0</v>
      </c>
      <c r="H56" s="311"/>
      <c r="I56" s="100">
        <f t="shared" ref="I56:I60" si="31">C56+D56-H56</f>
        <v>0</v>
      </c>
      <c r="J56" s="103"/>
      <c r="K56" s="66">
        <f>N26</f>
        <v>0</v>
      </c>
      <c r="L56" s="93">
        <f>L26</f>
        <v>0</v>
      </c>
      <c r="M56" s="318"/>
      <c r="N56" s="100">
        <f>K56+L56-M56</f>
        <v>0</v>
      </c>
      <c r="O56" s="103"/>
      <c r="P56" s="103"/>
      <c r="Q56" s="103"/>
      <c r="R56" s="103"/>
      <c r="S56" s="103"/>
      <c r="T56" s="103"/>
      <c r="U56" s="103"/>
      <c r="V56" s="103"/>
      <c r="W56" s="103"/>
      <c r="X56" s="103"/>
    </row>
    <row r="57" spans="2:24" ht="15.95" customHeight="1" x14ac:dyDescent="0.2">
      <c r="B57" s="89" t="s">
        <v>254</v>
      </c>
      <c r="C57" s="163">
        <f>I27</f>
        <v>0</v>
      </c>
      <c r="D57" s="311"/>
      <c r="E57" s="314"/>
      <c r="F57" s="66">
        <f t="shared" si="29"/>
        <v>0</v>
      </c>
      <c r="G57" s="66">
        <f t="shared" si="30"/>
        <v>0</v>
      </c>
      <c r="H57" s="311"/>
      <c r="I57" s="100">
        <f t="shared" si="31"/>
        <v>0</v>
      </c>
      <c r="J57" s="103"/>
      <c r="K57" s="66">
        <f>N27</f>
        <v>0</v>
      </c>
      <c r="L57" s="93">
        <f t="shared" ref="L57:L60" si="32">L27</f>
        <v>0</v>
      </c>
      <c r="M57" s="318"/>
      <c r="N57" s="100">
        <f t="shared" ref="N57:N60" si="33">K57+L57-M57</f>
        <v>0</v>
      </c>
      <c r="O57" s="103"/>
      <c r="P57" s="103"/>
      <c r="Q57" s="103"/>
      <c r="R57" s="103"/>
      <c r="S57" s="103"/>
      <c r="T57" s="103"/>
      <c r="U57" s="103"/>
      <c r="V57" s="103"/>
      <c r="W57" s="103"/>
      <c r="X57" s="103"/>
    </row>
    <row r="58" spans="2:24" ht="15.95" customHeight="1" x14ac:dyDescent="0.2">
      <c r="B58" s="89" t="s">
        <v>251</v>
      </c>
      <c r="C58" s="163">
        <f>I28</f>
        <v>0</v>
      </c>
      <c r="D58" s="311"/>
      <c r="E58" s="314"/>
      <c r="F58" s="66">
        <f t="shared" si="29"/>
        <v>0</v>
      </c>
      <c r="G58" s="66">
        <f t="shared" si="30"/>
        <v>0</v>
      </c>
      <c r="H58" s="311"/>
      <c r="I58" s="100">
        <f t="shared" si="31"/>
        <v>0</v>
      </c>
      <c r="J58" s="103"/>
      <c r="K58" s="66">
        <f>N28</f>
        <v>0</v>
      </c>
      <c r="L58" s="93">
        <f t="shared" si="32"/>
        <v>0</v>
      </c>
      <c r="M58" s="318"/>
      <c r="N58" s="100">
        <f t="shared" si="33"/>
        <v>0</v>
      </c>
      <c r="O58" s="103"/>
      <c r="P58" s="103"/>
      <c r="Q58" s="103"/>
      <c r="R58" s="103"/>
      <c r="S58" s="103"/>
      <c r="T58" s="103"/>
      <c r="U58" s="103"/>
      <c r="V58" s="103"/>
      <c r="W58" s="103"/>
      <c r="X58" s="103"/>
    </row>
    <row r="59" spans="2:24" ht="15.95" customHeight="1" x14ac:dyDescent="0.2">
      <c r="B59" s="89" t="s">
        <v>252</v>
      </c>
      <c r="C59" s="163">
        <f>I29</f>
        <v>0</v>
      </c>
      <c r="D59" s="311"/>
      <c r="E59" s="314"/>
      <c r="F59" s="66">
        <f t="shared" si="29"/>
        <v>0</v>
      </c>
      <c r="G59" s="66">
        <f t="shared" si="30"/>
        <v>0</v>
      </c>
      <c r="H59" s="311"/>
      <c r="I59" s="100">
        <f t="shared" si="31"/>
        <v>0</v>
      </c>
      <c r="J59" s="103"/>
      <c r="K59" s="66">
        <f>N29</f>
        <v>0</v>
      </c>
      <c r="L59" s="93">
        <f t="shared" si="32"/>
        <v>0</v>
      </c>
      <c r="M59" s="318"/>
      <c r="N59" s="100">
        <f t="shared" si="33"/>
        <v>0</v>
      </c>
      <c r="O59" s="103"/>
      <c r="P59" s="103"/>
      <c r="Q59" s="103"/>
      <c r="R59" s="103"/>
      <c r="S59" s="103"/>
      <c r="T59" s="103"/>
      <c r="U59" s="103"/>
      <c r="V59" s="103"/>
      <c r="W59" s="103"/>
      <c r="X59" s="103"/>
    </row>
    <row r="60" spans="2:24" ht="15.95" customHeight="1" x14ac:dyDescent="0.2">
      <c r="B60" s="89" t="s">
        <v>255</v>
      </c>
      <c r="C60" s="163">
        <f>I30</f>
        <v>0</v>
      </c>
      <c r="D60" s="311"/>
      <c r="E60" s="314"/>
      <c r="F60" s="66">
        <f t="shared" si="29"/>
        <v>0</v>
      </c>
      <c r="G60" s="66">
        <f t="shared" si="30"/>
        <v>0</v>
      </c>
      <c r="H60" s="311"/>
      <c r="I60" s="100">
        <f t="shared" si="31"/>
        <v>0</v>
      </c>
      <c r="J60" s="103"/>
      <c r="K60" s="66">
        <f>N30</f>
        <v>0</v>
      </c>
      <c r="L60" s="93">
        <f t="shared" si="32"/>
        <v>0</v>
      </c>
      <c r="M60" s="318"/>
      <c r="N60" s="100">
        <f t="shared" si="33"/>
        <v>0</v>
      </c>
      <c r="O60" s="103"/>
      <c r="P60" s="103"/>
      <c r="Q60" s="103"/>
      <c r="R60" s="103"/>
      <c r="S60" s="103"/>
      <c r="T60" s="103"/>
      <c r="U60" s="103"/>
      <c r="V60" s="103"/>
      <c r="W60" s="103"/>
      <c r="X60" s="103"/>
    </row>
    <row r="61" spans="2:24" ht="15.95" customHeight="1" x14ac:dyDescent="0.2">
      <c r="B61" s="96" t="s">
        <v>191</v>
      </c>
      <c r="C61" s="91">
        <f>SUM(C56:C60)</f>
        <v>0</v>
      </c>
      <c r="D61" s="91">
        <f t="shared" ref="D61:I61" si="34">SUM(D56:D60)</f>
        <v>0</v>
      </c>
      <c r="E61" s="344"/>
      <c r="F61" s="91">
        <f t="shared" si="34"/>
        <v>0</v>
      </c>
      <c r="G61" s="91">
        <f t="shared" si="34"/>
        <v>0</v>
      </c>
      <c r="H61" s="91">
        <f t="shared" si="34"/>
        <v>0</v>
      </c>
      <c r="I61" s="91">
        <f t="shared" si="34"/>
        <v>0</v>
      </c>
      <c r="J61" s="103"/>
      <c r="K61" s="96" t="s">
        <v>191</v>
      </c>
      <c r="L61" s="91">
        <f>SUM(L56:L60)</f>
        <v>0</v>
      </c>
      <c r="M61" s="91">
        <f>SUM(M56:M60)</f>
        <v>0</v>
      </c>
      <c r="N61" s="201">
        <f>SUM(N56:N60)</f>
        <v>0</v>
      </c>
    </row>
    <row r="62" spans="2:24" ht="15.95" customHeight="1" x14ac:dyDescent="0.2">
      <c r="B62" s="116"/>
      <c r="C62" s="117"/>
      <c r="D62" s="117"/>
      <c r="E62" s="117"/>
      <c r="F62" s="117"/>
      <c r="G62" s="117"/>
      <c r="H62" s="117"/>
      <c r="J62" s="103"/>
      <c r="K62" s="116"/>
      <c r="L62" s="117"/>
      <c r="M62" s="117"/>
    </row>
    <row r="63" spans="2:24" ht="15.95" customHeight="1" x14ac:dyDescent="0.2">
      <c r="K63" s="138" t="s">
        <v>178</v>
      </c>
      <c r="L63" s="139">
        <f>L44+L52+L61</f>
        <v>0</v>
      </c>
      <c r="M63" s="139">
        <f>M44+M52+M61</f>
        <v>0</v>
      </c>
    </row>
    <row r="64" spans="2:24" ht="15.95" customHeight="1" x14ac:dyDescent="0.2">
      <c r="B64" s="345" t="str">
        <f ca="1">"Plan d'investissement année " &amp; Sommaire!$H$6+2</f>
        <v>Plan d'investissement année 2018</v>
      </c>
      <c r="C64" s="102"/>
    </row>
    <row r="65" spans="2:24" ht="15.95" customHeight="1" x14ac:dyDescent="0.2">
      <c r="B65" s="102"/>
      <c r="C65" s="102"/>
    </row>
    <row r="66" spans="2:24" ht="15.95" customHeight="1" x14ac:dyDescent="0.2">
      <c r="B66" s="101" t="s">
        <v>1</v>
      </c>
      <c r="C66" s="61"/>
      <c r="K66" s="61" t="s">
        <v>263</v>
      </c>
    </row>
    <row r="67" spans="2:24" ht="15.95" customHeight="1" x14ac:dyDescent="0.2">
      <c r="B67" s="23" t="s">
        <v>261</v>
      </c>
      <c r="C67" s="98" t="s">
        <v>336</v>
      </c>
      <c r="D67" s="98" t="s">
        <v>187</v>
      </c>
      <c r="E67" s="98" t="s">
        <v>340</v>
      </c>
      <c r="F67" s="98" t="s">
        <v>335</v>
      </c>
      <c r="G67" s="98" t="s">
        <v>334</v>
      </c>
      <c r="H67" s="98" t="s">
        <v>258</v>
      </c>
      <c r="I67" s="98" t="s">
        <v>337</v>
      </c>
      <c r="J67" s="99"/>
      <c r="K67" s="98" t="s">
        <v>205</v>
      </c>
      <c r="L67" s="87" t="s">
        <v>190</v>
      </c>
      <c r="M67" s="87" t="s">
        <v>262</v>
      </c>
      <c r="N67" s="98" t="s">
        <v>208</v>
      </c>
      <c r="O67" s="99"/>
      <c r="P67" s="99"/>
      <c r="Q67" s="99"/>
      <c r="R67" s="99"/>
      <c r="S67" s="99"/>
      <c r="T67" s="99"/>
      <c r="U67" s="99"/>
      <c r="V67" s="99"/>
      <c r="W67" s="99"/>
      <c r="X67" s="99"/>
    </row>
    <row r="68" spans="2:24" ht="15.95" customHeight="1" x14ac:dyDescent="0.2">
      <c r="B68" s="89" t="s">
        <v>241</v>
      </c>
      <c r="C68" s="66">
        <f t="shared" ref="C68:C73" si="35">I38</f>
        <v>0</v>
      </c>
      <c r="D68" s="311"/>
      <c r="E68" s="314"/>
      <c r="F68" s="66">
        <f t="shared" ref="F68:F73" si="36">D68*E68</f>
        <v>0</v>
      </c>
      <c r="G68" s="66">
        <f t="shared" ref="G68:G73" si="37">D68+F68</f>
        <v>0</v>
      </c>
      <c r="H68" s="311"/>
      <c r="I68" s="100">
        <f t="shared" ref="I68:I73" si="38">C68+D68-H68</f>
        <v>0</v>
      </c>
      <c r="J68" s="103"/>
      <c r="K68" s="66">
        <f t="shared" ref="K68:K73" si="39">N38</f>
        <v>0</v>
      </c>
      <c r="L68" s="93">
        <f>L8</f>
        <v>0</v>
      </c>
      <c r="M68" s="318"/>
      <c r="N68" s="100">
        <f>K68+L68-M68</f>
        <v>0</v>
      </c>
      <c r="O68" s="103"/>
      <c r="P68" s="103"/>
      <c r="Q68" s="103"/>
      <c r="R68" s="103"/>
      <c r="S68" s="103"/>
      <c r="T68" s="103"/>
      <c r="U68" s="103"/>
      <c r="V68" s="103"/>
      <c r="W68" s="103"/>
      <c r="X68" s="103"/>
    </row>
    <row r="69" spans="2:24" ht="15.95" customHeight="1" x14ac:dyDescent="0.2">
      <c r="B69" s="89" t="s">
        <v>243</v>
      </c>
      <c r="C69" s="66">
        <f t="shared" si="35"/>
        <v>0</v>
      </c>
      <c r="D69" s="311"/>
      <c r="E69" s="314"/>
      <c r="F69" s="66">
        <f t="shared" si="36"/>
        <v>0</v>
      </c>
      <c r="G69" s="66">
        <f t="shared" si="37"/>
        <v>0</v>
      </c>
      <c r="H69" s="311"/>
      <c r="I69" s="100">
        <f t="shared" si="38"/>
        <v>0</v>
      </c>
      <c r="J69" s="103"/>
      <c r="K69" s="66">
        <f t="shared" si="39"/>
        <v>0</v>
      </c>
      <c r="L69" s="93">
        <f>L9</f>
        <v>0</v>
      </c>
      <c r="M69" s="318"/>
      <c r="N69" s="100">
        <f t="shared" ref="N69:N73" si="40">K69+L69-M69</f>
        <v>0</v>
      </c>
      <c r="O69" s="103"/>
      <c r="P69" s="103"/>
      <c r="Q69" s="103"/>
      <c r="R69" s="103"/>
      <c r="S69" s="103"/>
      <c r="T69" s="103"/>
      <c r="U69" s="103"/>
      <c r="V69" s="103"/>
      <c r="W69" s="103"/>
      <c r="X69" s="103"/>
    </row>
    <row r="70" spans="2:24" ht="15.95" customHeight="1" x14ac:dyDescent="0.2">
      <c r="B70" s="89" t="s">
        <v>244</v>
      </c>
      <c r="C70" s="66">
        <f t="shared" si="35"/>
        <v>0</v>
      </c>
      <c r="D70" s="311"/>
      <c r="E70" s="314"/>
      <c r="F70" s="66">
        <f t="shared" si="36"/>
        <v>0</v>
      </c>
      <c r="G70" s="66">
        <f t="shared" si="37"/>
        <v>0</v>
      </c>
      <c r="H70" s="311"/>
      <c r="I70" s="100">
        <f t="shared" si="38"/>
        <v>0</v>
      </c>
      <c r="J70" s="103"/>
      <c r="K70" s="66">
        <f t="shared" si="39"/>
        <v>0</v>
      </c>
      <c r="L70" s="93">
        <f t="shared" ref="L70:L73" si="41">L10</f>
        <v>0</v>
      </c>
      <c r="M70" s="318"/>
      <c r="N70" s="100">
        <f t="shared" si="40"/>
        <v>0</v>
      </c>
      <c r="O70" s="103"/>
      <c r="P70" s="103"/>
      <c r="Q70" s="103"/>
      <c r="R70" s="103"/>
      <c r="S70" s="103"/>
      <c r="T70" s="103"/>
      <c r="U70" s="103"/>
      <c r="V70" s="103"/>
      <c r="W70" s="103"/>
      <c r="X70" s="103"/>
    </row>
    <row r="71" spans="2:24" ht="15.95" customHeight="1" x14ac:dyDescent="0.2">
      <c r="B71" s="89" t="s">
        <v>245</v>
      </c>
      <c r="C71" s="66">
        <f t="shared" si="35"/>
        <v>0</v>
      </c>
      <c r="D71" s="311"/>
      <c r="E71" s="314"/>
      <c r="F71" s="66">
        <f t="shared" si="36"/>
        <v>0</v>
      </c>
      <c r="G71" s="66">
        <f t="shared" si="37"/>
        <v>0</v>
      </c>
      <c r="H71" s="311"/>
      <c r="I71" s="100">
        <f t="shared" si="38"/>
        <v>0</v>
      </c>
      <c r="J71" s="103"/>
      <c r="K71" s="66">
        <f t="shared" si="39"/>
        <v>0</v>
      </c>
      <c r="L71" s="93">
        <f t="shared" si="41"/>
        <v>0</v>
      </c>
      <c r="M71" s="318"/>
      <c r="N71" s="100">
        <f t="shared" si="40"/>
        <v>0</v>
      </c>
      <c r="O71" s="103"/>
      <c r="P71" s="103"/>
      <c r="Q71" s="103"/>
      <c r="R71" s="103"/>
      <c r="S71" s="103"/>
      <c r="T71" s="103"/>
      <c r="U71" s="103"/>
      <c r="V71" s="103"/>
      <c r="W71" s="103"/>
      <c r="X71" s="103"/>
    </row>
    <row r="72" spans="2:24" ht="15.95" customHeight="1" x14ac:dyDescent="0.2">
      <c r="B72" s="89" t="s">
        <v>242</v>
      </c>
      <c r="C72" s="66">
        <f t="shared" si="35"/>
        <v>0</v>
      </c>
      <c r="D72" s="311"/>
      <c r="E72" s="314"/>
      <c r="F72" s="66">
        <f t="shared" si="36"/>
        <v>0</v>
      </c>
      <c r="G72" s="66">
        <f t="shared" si="37"/>
        <v>0</v>
      </c>
      <c r="H72" s="311"/>
      <c r="I72" s="100">
        <f t="shared" si="38"/>
        <v>0</v>
      </c>
      <c r="J72" s="103"/>
      <c r="K72" s="66">
        <f t="shared" si="39"/>
        <v>0</v>
      </c>
      <c r="L72" s="93">
        <f t="shared" si="41"/>
        <v>0</v>
      </c>
      <c r="M72" s="318"/>
      <c r="N72" s="100">
        <f t="shared" si="40"/>
        <v>0</v>
      </c>
      <c r="O72" s="103"/>
      <c r="P72" s="103"/>
      <c r="Q72" s="103"/>
      <c r="R72" s="103"/>
      <c r="S72" s="103"/>
      <c r="T72" s="103"/>
      <c r="U72" s="103"/>
      <c r="V72" s="103"/>
      <c r="W72" s="103"/>
      <c r="X72" s="103"/>
    </row>
    <row r="73" spans="2:24" ht="15.95" customHeight="1" x14ac:dyDescent="0.2">
      <c r="B73" s="89" t="s">
        <v>246</v>
      </c>
      <c r="C73" s="66">
        <f t="shared" si="35"/>
        <v>0</v>
      </c>
      <c r="D73" s="311"/>
      <c r="E73" s="314"/>
      <c r="F73" s="66">
        <f t="shared" si="36"/>
        <v>0</v>
      </c>
      <c r="G73" s="66">
        <f t="shared" si="37"/>
        <v>0</v>
      </c>
      <c r="H73" s="311"/>
      <c r="I73" s="100">
        <f t="shared" si="38"/>
        <v>0</v>
      </c>
      <c r="J73" s="103"/>
      <c r="K73" s="66">
        <f t="shared" si="39"/>
        <v>0</v>
      </c>
      <c r="L73" s="93">
        <f t="shared" si="41"/>
        <v>0</v>
      </c>
      <c r="M73" s="318"/>
      <c r="N73" s="100">
        <f t="shared" si="40"/>
        <v>0</v>
      </c>
      <c r="O73" s="103"/>
      <c r="P73" s="103"/>
      <c r="Q73" s="103"/>
      <c r="R73" s="103"/>
      <c r="S73" s="103"/>
      <c r="T73" s="103"/>
      <c r="U73" s="103"/>
      <c r="V73" s="103"/>
      <c r="W73" s="103"/>
      <c r="X73" s="103"/>
    </row>
    <row r="74" spans="2:24" ht="15.95" customHeight="1" x14ac:dyDescent="0.2">
      <c r="B74" s="96" t="s">
        <v>191</v>
      </c>
      <c r="C74" s="91">
        <f>SUM(C68:C73)</f>
        <v>0</v>
      </c>
      <c r="D74" s="91">
        <f t="shared" ref="D74:I74" si="42">SUM(D68:D73)</f>
        <v>0</v>
      </c>
      <c r="E74" s="344"/>
      <c r="F74" s="91">
        <f t="shared" si="42"/>
        <v>0</v>
      </c>
      <c r="G74" s="91">
        <f t="shared" si="42"/>
        <v>0</v>
      </c>
      <c r="H74" s="91">
        <f t="shared" si="42"/>
        <v>0</v>
      </c>
      <c r="I74" s="91">
        <f t="shared" si="42"/>
        <v>0</v>
      </c>
      <c r="J74" s="103"/>
      <c r="K74" s="96" t="s">
        <v>191</v>
      </c>
      <c r="L74" s="91">
        <f>SUM(L68:L73)</f>
        <v>0</v>
      </c>
      <c r="M74" s="91">
        <f t="shared" ref="M74:N74" si="43">SUM(M68:M73)</f>
        <v>0</v>
      </c>
      <c r="N74" s="91">
        <f t="shared" si="43"/>
        <v>0</v>
      </c>
      <c r="O74" s="103"/>
      <c r="P74" s="103"/>
      <c r="Q74" s="103"/>
      <c r="R74" s="103"/>
      <c r="S74" s="103"/>
      <c r="T74" s="103"/>
      <c r="U74" s="103"/>
      <c r="V74" s="103"/>
      <c r="W74" s="103"/>
      <c r="X74" s="103"/>
    </row>
    <row r="75" spans="2:24" ht="15.95" customHeight="1" x14ac:dyDescent="0.2">
      <c r="O75" s="103"/>
      <c r="P75" s="103"/>
      <c r="Q75" s="103"/>
      <c r="R75" s="103"/>
      <c r="S75" s="103"/>
      <c r="T75" s="103"/>
      <c r="U75" s="103"/>
      <c r="V75" s="103"/>
      <c r="W75" s="103"/>
      <c r="X75" s="103"/>
    </row>
    <row r="76" spans="2:24" ht="15.95" customHeight="1" x14ac:dyDescent="0.2">
      <c r="B76" s="101" t="s">
        <v>2</v>
      </c>
      <c r="C76" s="61"/>
      <c r="K76" s="61" t="s">
        <v>267</v>
      </c>
      <c r="O76" s="103"/>
      <c r="P76" s="103"/>
      <c r="Q76" s="103"/>
      <c r="R76" s="103"/>
      <c r="S76" s="103"/>
      <c r="T76" s="103"/>
      <c r="U76" s="103"/>
      <c r="V76" s="103"/>
      <c r="W76" s="103"/>
      <c r="X76" s="103"/>
    </row>
    <row r="77" spans="2:24" ht="15.95" customHeight="1" x14ac:dyDescent="0.2">
      <c r="B77" s="23" t="s">
        <v>261</v>
      </c>
      <c r="C77" s="98" t="s">
        <v>336</v>
      </c>
      <c r="D77" s="98" t="s">
        <v>187</v>
      </c>
      <c r="E77" s="98" t="s">
        <v>340</v>
      </c>
      <c r="F77" s="98" t="s">
        <v>335</v>
      </c>
      <c r="G77" s="98" t="s">
        <v>334</v>
      </c>
      <c r="H77" s="98" t="s">
        <v>258</v>
      </c>
      <c r="I77" s="98" t="s">
        <v>337</v>
      </c>
      <c r="J77" s="99"/>
      <c r="K77" s="98" t="s">
        <v>205</v>
      </c>
      <c r="L77" s="87" t="s">
        <v>190</v>
      </c>
      <c r="M77" s="87" t="s">
        <v>262</v>
      </c>
      <c r="N77" s="98" t="s">
        <v>208</v>
      </c>
      <c r="O77" s="103"/>
      <c r="P77" s="103"/>
      <c r="Q77" s="103"/>
      <c r="R77" s="103"/>
      <c r="S77" s="103"/>
      <c r="T77" s="103"/>
      <c r="U77" s="103"/>
      <c r="V77" s="103"/>
      <c r="W77" s="103"/>
      <c r="X77" s="103"/>
    </row>
    <row r="78" spans="2:24" ht="15.95" customHeight="1" x14ac:dyDescent="0.2">
      <c r="B78" s="88" t="s">
        <v>247</v>
      </c>
      <c r="C78" s="66">
        <f>I48</f>
        <v>0</v>
      </c>
      <c r="D78" s="311"/>
      <c r="E78" s="314"/>
      <c r="F78" s="66">
        <f t="shared" ref="F78:F81" si="44">D78*E78</f>
        <v>0</v>
      </c>
      <c r="G78" s="66">
        <f t="shared" ref="G78:G81" si="45">D78+F78</f>
        <v>0</v>
      </c>
      <c r="H78" s="311"/>
      <c r="I78" s="100">
        <f t="shared" ref="I78:I81" si="46">C78+D78-H78</f>
        <v>0</v>
      </c>
      <c r="J78" s="103"/>
      <c r="K78" s="66">
        <f>N48</f>
        <v>0</v>
      </c>
      <c r="L78" s="93">
        <f>L18</f>
        <v>0</v>
      </c>
      <c r="M78" s="318"/>
      <c r="N78" s="100">
        <f>K78+L78-M78</f>
        <v>0</v>
      </c>
      <c r="O78" s="103"/>
      <c r="P78" s="103"/>
      <c r="Q78" s="103"/>
      <c r="R78" s="103"/>
      <c r="S78" s="103"/>
      <c r="T78" s="103"/>
      <c r="U78" s="103"/>
      <c r="V78" s="103"/>
      <c r="W78" s="103"/>
      <c r="X78" s="103"/>
    </row>
    <row r="79" spans="2:24" ht="15.95" customHeight="1" x14ac:dyDescent="0.2">
      <c r="B79" s="88" t="s">
        <v>248</v>
      </c>
      <c r="C79" s="66">
        <f>I49</f>
        <v>0</v>
      </c>
      <c r="D79" s="311"/>
      <c r="E79" s="314"/>
      <c r="F79" s="66">
        <f t="shared" si="44"/>
        <v>0</v>
      </c>
      <c r="G79" s="66">
        <f t="shared" si="45"/>
        <v>0</v>
      </c>
      <c r="H79" s="311"/>
      <c r="I79" s="100">
        <f t="shared" si="46"/>
        <v>0</v>
      </c>
      <c r="J79" s="103"/>
      <c r="K79" s="66">
        <f t="shared" ref="K79:K81" si="47">N49</f>
        <v>0</v>
      </c>
      <c r="L79" s="93">
        <f t="shared" ref="L79:L81" si="48">L19</f>
        <v>0</v>
      </c>
      <c r="M79" s="318"/>
      <c r="N79" s="100">
        <f t="shared" ref="N79:N81" si="49">K79+L79-M79</f>
        <v>0</v>
      </c>
      <c r="O79" s="103"/>
      <c r="P79" s="103"/>
      <c r="Q79" s="103"/>
      <c r="R79" s="103"/>
      <c r="S79" s="103"/>
      <c r="T79" s="103"/>
      <c r="U79" s="103"/>
      <c r="V79" s="103"/>
      <c r="W79" s="103"/>
      <c r="X79" s="103"/>
    </row>
    <row r="80" spans="2:24" ht="15.95" customHeight="1" x14ac:dyDescent="0.2">
      <c r="B80" s="88" t="s">
        <v>249</v>
      </c>
      <c r="C80" s="66">
        <f>I50</f>
        <v>0</v>
      </c>
      <c r="D80" s="311"/>
      <c r="E80" s="314"/>
      <c r="F80" s="66">
        <f t="shared" si="44"/>
        <v>0</v>
      </c>
      <c r="G80" s="66">
        <f t="shared" si="45"/>
        <v>0</v>
      </c>
      <c r="H80" s="311"/>
      <c r="I80" s="100">
        <f t="shared" si="46"/>
        <v>0</v>
      </c>
      <c r="J80" s="103"/>
      <c r="K80" s="66">
        <f t="shared" si="47"/>
        <v>0</v>
      </c>
      <c r="L80" s="93">
        <f t="shared" si="48"/>
        <v>0</v>
      </c>
      <c r="M80" s="318"/>
      <c r="N80" s="100">
        <f t="shared" si="49"/>
        <v>0</v>
      </c>
      <c r="O80" s="103"/>
      <c r="P80" s="103"/>
      <c r="Q80" s="103"/>
      <c r="R80" s="103"/>
      <c r="S80" s="103"/>
      <c r="T80" s="103"/>
      <c r="U80" s="103"/>
      <c r="V80" s="103"/>
      <c r="W80" s="103"/>
      <c r="X80" s="103"/>
    </row>
    <row r="81" spans="2:24" ht="15.95" customHeight="1" x14ac:dyDescent="0.2">
      <c r="B81" s="89" t="s">
        <v>250</v>
      </c>
      <c r="C81" s="66">
        <f>I51</f>
        <v>0</v>
      </c>
      <c r="D81" s="311"/>
      <c r="E81" s="314"/>
      <c r="F81" s="66">
        <f t="shared" si="44"/>
        <v>0</v>
      </c>
      <c r="G81" s="66">
        <f t="shared" si="45"/>
        <v>0</v>
      </c>
      <c r="H81" s="311"/>
      <c r="I81" s="100">
        <f t="shared" si="46"/>
        <v>0</v>
      </c>
      <c r="J81" s="103"/>
      <c r="K81" s="66">
        <f t="shared" si="47"/>
        <v>0</v>
      </c>
      <c r="L81" s="93">
        <f t="shared" si="48"/>
        <v>0</v>
      </c>
      <c r="M81" s="318"/>
      <c r="N81" s="100">
        <f t="shared" si="49"/>
        <v>0</v>
      </c>
      <c r="O81" s="103"/>
      <c r="P81" s="103"/>
      <c r="Q81" s="103"/>
      <c r="R81" s="103"/>
      <c r="S81" s="103"/>
      <c r="T81" s="103"/>
      <c r="U81" s="103"/>
      <c r="V81" s="103"/>
      <c r="W81" s="103"/>
      <c r="X81" s="103"/>
    </row>
    <row r="82" spans="2:24" ht="15.95" customHeight="1" x14ac:dyDescent="0.2">
      <c r="B82" s="96" t="s">
        <v>191</v>
      </c>
      <c r="C82" s="91">
        <f>SUM(C78:C81)</f>
        <v>0</v>
      </c>
      <c r="D82" s="91">
        <f t="shared" ref="D82:I82" si="50">SUM(D78:D81)</f>
        <v>0</v>
      </c>
      <c r="E82" s="344"/>
      <c r="F82" s="91">
        <f t="shared" si="50"/>
        <v>0</v>
      </c>
      <c r="G82" s="91">
        <f t="shared" si="50"/>
        <v>0</v>
      </c>
      <c r="H82" s="91">
        <f t="shared" si="50"/>
        <v>0</v>
      </c>
      <c r="I82" s="91">
        <f t="shared" si="50"/>
        <v>0</v>
      </c>
      <c r="J82" s="103"/>
      <c r="K82" s="96" t="s">
        <v>191</v>
      </c>
      <c r="L82" s="91">
        <f>SUM(L78:L81)</f>
        <v>0</v>
      </c>
      <c r="M82" s="91">
        <f t="shared" ref="M82:N82" si="51">SUM(M78:M81)</f>
        <v>0</v>
      </c>
      <c r="N82" s="91">
        <f t="shared" si="51"/>
        <v>0</v>
      </c>
      <c r="O82" s="103"/>
      <c r="P82" s="103"/>
      <c r="Q82" s="103"/>
      <c r="R82" s="103"/>
      <c r="S82" s="103"/>
      <c r="T82" s="103"/>
      <c r="U82" s="103"/>
      <c r="V82" s="103"/>
      <c r="W82" s="103"/>
      <c r="X82" s="103"/>
    </row>
    <row r="83" spans="2:24" ht="15.95" customHeight="1" x14ac:dyDescent="0.2">
      <c r="I83" s="99"/>
      <c r="J83" s="99"/>
      <c r="O83" s="103"/>
      <c r="P83" s="103"/>
      <c r="Q83" s="103"/>
      <c r="R83" s="103"/>
      <c r="S83" s="103"/>
      <c r="T83" s="103"/>
      <c r="U83" s="103"/>
      <c r="V83" s="103"/>
      <c r="W83" s="103"/>
      <c r="X83" s="103"/>
    </row>
    <row r="84" spans="2:24" ht="15.95" customHeight="1" x14ac:dyDescent="0.2">
      <c r="B84" s="101" t="s">
        <v>3</v>
      </c>
      <c r="C84" s="61"/>
      <c r="K84" s="61" t="s">
        <v>264</v>
      </c>
      <c r="O84" s="103"/>
      <c r="P84" s="103"/>
      <c r="Q84" s="103"/>
      <c r="R84" s="103"/>
      <c r="S84" s="103"/>
      <c r="T84" s="103"/>
      <c r="U84" s="103"/>
      <c r="V84" s="103"/>
      <c r="W84" s="103"/>
      <c r="X84" s="103"/>
    </row>
    <row r="85" spans="2:24" ht="15.95" customHeight="1" x14ac:dyDescent="0.2">
      <c r="B85" s="23" t="s">
        <v>261</v>
      </c>
      <c r="C85" s="98" t="s">
        <v>336</v>
      </c>
      <c r="D85" s="98" t="s">
        <v>187</v>
      </c>
      <c r="E85" s="98" t="s">
        <v>340</v>
      </c>
      <c r="F85" s="98" t="s">
        <v>335</v>
      </c>
      <c r="G85" s="98" t="s">
        <v>334</v>
      </c>
      <c r="H85" s="98" t="s">
        <v>258</v>
      </c>
      <c r="I85" s="98" t="s">
        <v>337</v>
      </c>
      <c r="J85" s="99"/>
      <c r="K85" s="98" t="s">
        <v>205</v>
      </c>
      <c r="L85" s="87" t="s">
        <v>190</v>
      </c>
      <c r="M85" s="87" t="s">
        <v>262</v>
      </c>
      <c r="N85" s="98" t="s">
        <v>208</v>
      </c>
      <c r="O85" s="103"/>
      <c r="P85" s="103"/>
      <c r="Q85" s="103"/>
      <c r="R85" s="103"/>
      <c r="S85" s="103"/>
      <c r="T85" s="103"/>
      <c r="U85" s="103"/>
      <c r="V85" s="103"/>
      <c r="W85" s="103"/>
      <c r="X85" s="103"/>
    </row>
    <row r="86" spans="2:24" ht="15.95" customHeight="1" x14ac:dyDescent="0.2">
      <c r="B86" s="89" t="s">
        <v>253</v>
      </c>
      <c r="C86" s="66">
        <f>I56</f>
        <v>0</v>
      </c>
      <c r="D86" s="311"/>
      <c r="E86" s="314"/>
      <c r="F86" s="66">
        <f t="shared" ref="F86:F90" si="52">D86*E86</f>
        <v>0</v>
      </c>
      <c r="G86" s="66">
        <f t="shared" ref="G86:G90" si="53">D86+F86</f>
        <v>0</v>
      </c>
      <c r="H86" s="311"/>
      <c r="I86" s="100">
        <f t="shared" ref="I86:I90" si="54">C86+D86-H86</f>
        <v>0</v>
      </c>
      <c r="J86" s="103"/>
      <c r="K86" s="66">
        <f>N56</f>
        <v>0</v>
      </c>
      <c r="L86" s="93">
        <f>L26</f>
        <v>0</v>
      </c>
      <c r="M86" s="318"/>
      <c r="N86" s="100">
        <f>K86+L86-M86</f>
        <v>0</v>
      </c>
      <c r="O86" s="103"/>
      <c r="P86" s="103"/>
      <c r="Q86" s="103"/>
      <c r="R86" s="103"/>
      <c r="S86" s="103"/>
      <c r="T86" s="103"/>
      <c r="U86" s="103"/>
      <c r="V86" s="103"/>
      <c r="W86" s="103"/>
      <c r="X86" s="103"/>
    </row>
    <row r="87" spans="2:24" ht="15.95" customHeight="1" x14ac:dyDescent="0.2">
      <c r="B87" s="89" t="s">
        <v>254</v>
      </c>
      <c r="C87" s="66">
        <f>I57</f>
        <v>0</v>
      </c>
      <c r="D87" s="311"/>
      <c r="E87" s="314"/>
      <c r="F87" s="66">
        <f t="shared" si="52"/>
        <v>0</v>
      </c>
      <c r="G87" s="66">
        <f t="shared" si="53"/>
        <v>0</v>
      </c>
      <c r="H87" s="311"/>
      <c r="I87" s="100">
        <f t="shared" si="54"/>
        <v>0</v>
      </c>
      <c r="J87" s="103"/>
      <c r="K87" s="66">
        <f t="shared" ref="K87:K90" si="55">N57</f>
        <v>0</v>
      </c>
      <c r="L87" s="93">
        <f t="shared" ref="L87:L90" si="56">L27</f>
        <v>0</v>
      </c>
      <c r="M87" s="318"/>
      <c r="N87" s="100"/>
      <c r="O87" s="103"/>
      <c r="P87" s="103"/>
      <c r="Q87" s="103"/>
      <c r="R87" s="103"/>
      <c r="S87" s="103"/>
      <c r="T87" s="103"/>
      <c r="U87" s="103"/>
      <c r="V87" s="103"/>
      <c r="W87" s="103"/>
      <c r="X87" s="103"/>
    </row>
    <row r="88" spans="2:24" ht="15.95" customHeight="1" x14ac:dyDescent="0.2">
      <c r="B88" s="89" t="s">
        <v>251</v>
      </c>
      <c r="C88" s="66">
        <f>I58</f>
        <v>0</v>
      </c>
      <c r="D88" s="311"/>
      <c r="E88" s="314"/>
      <c r="F88" s="66">
        <f t="shared" si="52"/>
        <v>0</v>
      </c>
      <c r="G88" s="66">
        <f t="shared" si="53"/>
        <v>0</v>
      </c>
      <c r="H88" s="311"/>
      <c r="I88" s="100">
        <f t="shared" si="54"/>
        <v>0</v>
      </c>
      <c r="J88" s="103"/>
      <c r="K88" s="66">
        <f t="shared" si="55"/>
        <v>0</v>
      </c>
      <c r="L88" s="93">
        <f t="shared" si="56"/>
        <v>0</v>
      </c>
      <c r="M88" s="318"/>
      <c r="N88" s="100">
        <f t="shared" ref="N88:N90" si="57">K88+L88-M88</f>
        <v>0</v>
      </c>
      <c r="O88" s="103"/>
      <c r="P88" s="103"/>
      <c r="Q88" s="103"/>
      <c r="R88" s="103"/>
      <c r="S88" s="103"/>
      <c r="T88" s="103"/>
      <c r="U88" s="103"/>
      <c r="V88" s="103"/>
      <c r="W88" s="103"/>
      <c r="X88" s="103"/>
    </row>
    <row r="89" spans="2:24" ht="15.95" customHeight="1" x14ac:dyDescent="0.2">
      <c r="B89" s="89" t="s">
        <v>252</v>
      </c>
      <c r="C89" s="66">
        <f>I59</f>
        <v>0</v>
      </c>
      <c r="D89" s="311"/>
      <c r="E89" s="314"/>
      <c r="F89" s="66">
        <f t="shared" si="52"/>
        <v>0</v>
      </c>
      <c r="G89" s="66">
        <f t="shared" si="53"/>
        <v>0</v>
      </c>
      <c r="H89" s="311"/>
      <c r="I89" s="100">
        <f t="shared" si="54"/>
        <v>0</v>
      </c>
      <c r="J89" s="103"/>
      <c r="K89" s="66">
        <f t="shared" si="55"/>
        <v>0</v>
      </c>
      <c r="L89" s="93">
        <f t="shared" si="56"/>
        <v>0</v>
      </c>
      <c r="M89" s="318"/>
      <c r="N89" s="100">
        <f t="shared" si="57"/>
        <v>0</v>
      </c>
      <c r="O89" s="103"/>
      <c r="P89" s="103"/>
      <c r="Q89" s="103"/>
      <c r="R89" s="103"/>
      <c r="S89" s="103"/>
      <c r="T89" s="103"/>
      <c r="U89" s="103"/>
      <c r="V89" s="103"/>
      <c r="W89" s="103"/>
      <c r="X89" s="103"/>
    </row>
    <row r="90" spans="2:24" ht="15.95" customHeight="1" x14ac:dyDescent="0.2">
      <c r="B90" s="89" t="s">
        <v>255</v>
      </c>
      <c r="C90" s="66">
        <f>I60</f>
        <v>0</v>
      </c>
      <c r="D90" s="311"/>
      <c r="E90" s="314"/>
      <c r="F90" s="66">
        <f t="shared" si="52"/>
        <v>0</v>
      </c>
      <c r="G90" s="66">
        <f t="shared" si="53"/>
        <v>0</v>
      </c>
      <c r="H90" s="311"/>
      <c r="I90" s="100">
        <f t="shared" si="54"/>
        <v>0</v>
      </c>
      <c r="J90" s="103"/>
      <c r="K90" s="66">
        <f t="shared" si="55"/>
        <v>0</v>
      </c>
      <c r="L90" s="93">
        <f t="shared" si="56"/>
        <v>0</v>
      </c>
      <c r="M90" s="318"/>
      <c r="N90" s="100">
        <f t="shared" si="57"/>
        <v>0</v>
      </c>
      <c r="O90" s="103"/>
      <c r="P90" s="103"/>
      <c r="Q90" s="103"/>
      <c r="R90" s="103"/>
      <c r="S90" s="103"/>
      <c r="T90" s="103"/>
      <c r="U90" s="103"/>
      <c r="V90" s="103"/>
      <c r="W90" s="103"/>
      <c r="X90" s="103"/>
    </row>
    <row r="91" spans="2:24" ht="15.95" customHeight="1" x14ac:dyDescent="0.2">
      <c r="B91" s="96" t="s">
        <v>191</v>
      </c>
      <c r="C91" s="91">
        <f>SUM(C86:C90)</f>
        <v>0</v>
      </c>
      <c r="D91" s="91">
        <f t="shared" ref="D91:I91" si="58">SUM(D86:D90)</f>
        <v>0</v>
      </c>
      <c r="E91" s="344"/>
      <c r="F91" s="91">
        <f t="shared" si="58"/>
        <v>0</v>
      </c>
      <c r="G91" s="91">
        <f t="shared" si="58"/>
        <v>0</v>
      </c>
      <c r="H91" s="91">
        <f t="shared" si="58"/>
        <v>0</v>
      </c>
      <c r="I91" s="91">
        <f t="shared" si="58"/>
        <v>0</v>
      </c>
      <c r="J91" s="103"/>
      <c r="K91" s="96" t="s">
        <v>191</v>
      </c>
      <c r="L91" s="91">
        <f>SUM(L86:L90)</f>
        <v>0</v>
      </c>
      <c r="M91" s="91">
        <f t="shared" ref="M91:N91" si="59">SUM(M86:M90)</f>
        <v>0</v>
      </c>
      <c r="N91" s="91">
        <f t="shared" si="59"/>
        <v>0</v>
      </c>
      <c r="O91" s="103"/>
      <c r="P91" s="103"/>
      <c r="Q91" s="103"/>
      <c r="R91" s="103"/>
      <c r="S91" s="103"/>
      <c r="T91" s="103"/>
      <c r="U91" s="103"/>
      <c r="V91" s="103"/>
      <c r="W91" s="103"/>
      <c r="X91" s="103"/>
    </row>
    <row r="92" spans="2:24" ht="15.95" customHeight="1" x14ac:dyDescent="0.2">
      <c r="O92" s="103"/>
      <c r="P92" s="103"/>
      <c r="Q92" s="103"/>
      <c r="R92" s="103"/>
      <c r="S92" s="103"/>
      <c r="T92" s="103"/>
      <c r="U92" s="103"/>
      <c r="V92" s="103"/>
      <c r="W92" s="103"/>
      <c r="X92" s="103"/>
    </row>
    <row r="93" spans="2:24" ht="15.95" customHeight="1" x14ac:dyDescent="0.2">
      <c r="K93" s="138" t="s">
        <v>178</v>
      </c>
      <c r="L93" s="139">
        <f>L74+L82+L91</f>
        <v>0</v>
      </c>
      <c r="M93" s="139">
        <f>M74+M82+M91</f>
        <v>0</v>
      </c>
      <c r="O93" s="103"/>
      <c r="P93" s="103"/>
      <c r="Q93" s="103"/>
      <c r="R93" s="103"/>
      <c r="S93" s="103"/>
      <c r="T93" s="103"/>
      <c r="U93" s="103"/>
      <c r="V93" s="103"/>
      <c r="W93" s="103"/>
      <c r="X93" s="103"/>
    </row>
    <row r="95" spans="2:24" ht="15.95" customHeight="1" x14ac:dyDescent="0.2">
      <c r="B95" s="346" t="s">
        <v>520</v>
      </c>
      <c r="C95" s="98" t="s">
        <v>336</v>
      </c>
      <c r="D95" s="98" t="s">
        <v>187</v>
      </c>
      <c r="E95" s="98" t="s">
        <v>340</v>
      </c>
      <c r="F95" s="98" t="s">
        <v>335</v>
      </c>
      <c r="G95" s="98" t="s">
        <v>334</v>
      </c>
      <c r="H95" s="98" t="s">
        <v>258</v>
      </c>
      <c r="I95" s="98" t="s">
        <v>337</v>
      </c>
    </row>
    <row r="96" spans="2:24" ht="15.95" customHeight="1" x14ac:dyDescent="0.2">
      <c r="B96" s="196" t="s">
        <v>204</v>
      </c>
      <c r="C96" s="135">
        <f t="shared" ref="C96:I96" si="60">C14+C22+C31</f>
        <v>0</v>
      </c>
      <c r="D96" s="135">
        <f t="shared" si="60"/>
        <v>0</v>
      </c>
      <c r="E96" s="344"/>
      <c r="F96" s="135">
        <f t="shared" si="60"/>
        <v>0</v>
      </c>
      <c r="G96" s="135">
        <f t="shared" si="60"/>
        <v>0</v>
      </c>
      <c r="H96" s="135">
        <f t="shared" si="60"/>
        <v>0</v>
      </c>
      <c r="I96" s="135">
        <f t="shared" si="60"/>
        <v>0</v>
      </c>
    </row>
    <row r="97" spans="2:9" ht="15.95" customHeight="1" x14ac:dyDescent="0.2">
      <c r="B97" s="197" t="s">
        <v>198</v>
      </c>
      <c r="C97" s="135">
        <f t="shared" ref="C97:I97" si="61">C44+C52+C61</f>
        <v>0</v>
      </c>
      <c r="D97" s="135">
        <f t="shared" si="61"/>
        <v>0</v>
      </c>
      <c r="E97" s="344"/>
      <c r="F97" s="135">
        <f t="shared" si="61"/>
        <v>0</v>
      </c>
      <c r="G97" s="135">
        <f t="shared" si="61"/>
        <v>0</v>
      </c>
      <c r="H97" s="135">
        <f t="shared" si="61"/>
        <v>0</v>
      </c>
      <c r="I97" s="135">
        <f t="shared" si="61"/>
        <v>0</v>
      </c>
    </row>
    <row r="98" spans="2:9" ht="15.95" customHeight="1" x14ac:dyDescent="0.2">
      <c r="B98" s="197" t="s">
        <v>199</v>
      </c>
      <c r="C98" s="135">
        <f t="shared" ref="C98:I98" si="62">C74+C82+C91</f>
        <v>0</v>
      </c>
      <c r="D98" s="135">
        <f t="shared" si="62"/>
        <v>0</v>
      </c>
      <c r="E98" s="344"/>
      <c r="F98" s="135">
        <f t="shared" si="62"/>
        <v>0</v>
      </c>
      <c r="G98" s="135">
        <f t="shared" si="62"/>
        <v>0</v>
      </c>
      <c r="H98" s="135">
        <f t="shared" si="62"/>
        <v>0</v>
      </c>
      <c r="I98" s="135">
        <f t="shared" si="62"/>
        <v>0</v>
      </c>
    </row>
  </sheetData>
  <dataValidations count="1">
    <dataValidation type="list" allowBlank="1" showInputMessage="1" showErrorMessage="1" sqref="E8:E13 E18:E21 E26:E30 E38:E43 E48:E51 E56:E60 E68:E73 E78:E81 E86:E90">
      <formula1>taux_tva</formula1>
    </dataValidation>
  </dataValidations>
  <hyperlinks>
    <hyperlink ref="B1" location="Sommaire!A1" display="Sommaire"/>
    <hyperlink ref="C1" location="'Plan de financement'!A1" display="Plan de financement"/>
  </hyperlinks>
  <pageMargins left="0.43" right="0.27" top="0.97" bottom="0.984251969" header="0.4921259845" footer="0.4921259845"/>
  <pageSetup paperSize="9" orientation="portrait" r:id="rId1"/>
  <headerFooter alignWithMargins="0">
    <oddHeader>&amp;CINVESTISSEMENT PREVU</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6" tint="-0.249977111117893"/>
  </sheetPr>
  <dimension ref="B1:F93"/>
  <sheetViews>
    <sheetView showGridLines="0" topLeftCell="A46" zoomScale="70" zoomScaleNormal="70" workbookViewId="0">
      <selection activeCell="K31" sqref="K31"/>
    </sheetView>
  </sheetViews>
  <sheetFormatPr baseColWidth="10" defaultRowHeight="15.95" customHeight="1" x14ac:dyDescent="0.2"/>
  <cols>
    <col min="1" max="1" width="11.42578125" style="86"/>
    <col min="2" max="2" width="48.28515625" style="86" customWidth="1"/>
    <col min="3" max="5" width="22.7109375" style="86" customWidth="1"/>
    <col min="6" max="6" width="18.7109375" style="86" customWidth="1"/>
    <col min="7" max="257" width="11.42578125" style="86"/>
    <col min="258" max="258" width="57.140625" style="86" customWidth="1"/>
    <col min="259" max="259" width="17.140625" style="86" bestFit="1" customWidth="1"/>
    <col min="260" max="260" width="17.42578125" style="86" customWidth="1"/>
    <col min="261" max="261" width="11.7109375" style="86" bestFit="1" customWidth="1"/>
    <col min="262" max="262" width="19.42578125" style="86" bestFit="1" customWidth="1"/>
    <col min="263" max="513" width="11.42578125" style="86"/>
    <col min="514" max="514" width="57.140625" style="86" customWidth="1"/>
    <col min="515" max="515" width="17.140625" style="86" bestFit="1" customWidth="1"/>
    <col min="516" max="516" width="17.42578125" style="86" customWidth="1"/>
    <col min="517" max="517" width="11.7109375" style="86" bestFit="1" customWidth="1"/>
    <col min="518" max="518" width="19.42578125" style="86" bestFit="1" customWidth="1"/>
    <col min="519" max="769" width="11.42578125" style="86"/>
    <col min="770" max="770" width="57.140625" style="86" customWidth="1"/>
    <col min="771" max="771" width="17.140625" style="86" bestFit="1" customWidth="1"/>
    <col min="772" max="772" width="17.42578125" style="86" customWidth="1"/>
    <col min="773" max="773" width="11.7109375" style="86" bestFit="1" customWidth="1"/>
    <col min="774" max="774" width="19.42578125" style="86" bestFit="1" customWidth="1"/>
    <col min="775" max="1025" width="11.42578125" style="86"/>
    <col min="1026" max="1026" width="57.140625" style="86" customWidth="1"/>
    <col min="1027" max="1027" width="17.140625" style="86" bestFit="1" customWidth="1"/>
    <col min="1028" max="1028" width="17.42578125" style="86" customWidth="1"/>
    <col min="1029" max="1029" width="11.7109375" style="86" bestFit="1" customWidth="1"/>
    <col min="1030" max="1030" width="19.42578125" style="86" bestFit="1" customWidth="1"/>
    <col min="1031" max="1281" width="11.42578125" style="86"/>
    <col min="1282" max="1282" width="57.140625" style="86" customWidth="1"/>
    <col min="1283" max="1283" width="17.140625" style="86" bestFit="1" customWidth="1"/>
    <col min="1284" max="1284" width="17.42578125" style="86" customWidth="1"/>
    <col min="1285" max="1285" width="11.7109375" style="86" bestFit="1" customWidth="1"/>
    <col min="1286" max="1286" width="19.42578125" style="86" bestFit="1" customWidth="1"/>
    <col min="1287" max="1537" width="11.42578125" style="86"/>
    <col min="1538" max="1538" width="57.140625" style="86" customWidth="1"/>
    <col min="1539" max="1539" width="17.140625" style="86" bestFit="1" customWidth="1"/>
    <col min="1540" max="1540" width="17.42578125" style="86" customWidth="1"/>
    <col min="1541" max="1541" width="11.7109375" style="86" bestFit="1" customWidth="1"/>
    <col min="1542" max="1542" width="19.42578125" style="86" bestFit="1" customWidth="1"/>
    <col min="1543" max="1793" width="11.42578125" style="86"/>
    <col min="1794" max="1794" width="57.140625" style="86" customWidth="1"/>
    <col min="1795" max="1795" width="17.140625" style="86" bestFit="1" customWidth="1"/>
    <col min="1796" max="1796" width="17.42578125" style="86" customWidth="1"/>
    <col min="1797" max="1797" width="11.7109375" style="86" bestFit="1" customWidth="1"/>
    <col min="1798" max="1798" width="19.42578125" style="86" bestFit="1" customWidth="1"/>
    <col min="1799" max="2049" width="11.42578125" style="86"/>
    <col min="2050" max="2050" width="57.140625" style="86" customWidth="1"/>
    <col min="2051" max="2051" width="17.140625" style="86" bestFit="1" customWidth="1"/>
    <col min="2052" max="2052" width="17.42578125" style="86" customWidth="1"/>
    <col min="2053" max="2053" width="11.7109375" style="86" bestFit="1" customWidth="1"/>
    <col min="2054" max="2054" width="19.42578125" style="86" bestFit="1" customWidth="1"/>
    <col min="2055" max="2305" width="11.42578125" style="86"/>
    <col min="2306" max="2306" width="57.140625" style="86" customWidth="1"/>
    <col min="2307" max="2307" width="17.140625" style="86" bestFit="1" customWidth="1"/>
    <col min="2308" max="2308" width="17.42578125" style="86" customWidth="1"/>
    <col min="2309" max="2309" width="11.7109375" style="86" bestFit="1" customWidth="1"/>
    <col min="2310" max="2310" width="19.42578125" style="86" bestFit="1" customWidth="1"/>
    <col min="2311" max="2561" width="11.42578125" style="86"/>
    <col min="2562" max="2562" width="57.140625" style="86" customWidth="1"/>
    <col min="2563" max="2563" width="17.140625" style="86" bestFit="1" customWidth="1"/>
    <col min="2564" max="2564" width="17.42578125" style="86" customWidth="1"/>
    <col min="2565" max="2565" width="11.7109375" style="86" bestFit="1" customWidth="1"/>
    <col min="2566" max="2566" width="19.42578125" style="86" bestFit="1" customWidth="1"/>
    <col min="2567" max="2817" width="11.42578125" style="86"/>
    <col min="2818" max="2818" width="57.140625" style="86" customWidth="1"/>
    <col min="2819" max="2819" width="17.140625" style="86" bestFit="1" customWidth="1"/>
    <col min="2820" max="2820" width="17.42578125" style="86" customWidth="1"/>
    <col min="2821" max="2821" width="11.7109375" style="86" bestFit="1" customWidth="1"/>
    <col min="2822" max="2822" width="19.42578125" style="86" bestFit="1" customWidth="1"/>
    <col min="2823" max="3073" width="11.42578125" style="86"/>
    <col min="3074" max="3074" width="57.140625" style="86" customWidth="1"/>
    <col min="3075" max="3075" width="17.140625" style="86" bestFit="1" customWidth="1"/>
    <col min="3076" max="3076" width="17.42578125" style="86" customWidth="1"/>
    <col min="3077" max="3077" width="11.7109375" style="86" bestFit="1" customWidth="1"/>
    <col min="3078" max="3078" width="19.42578125" style="86" bestFit="1" customWidth="1"/>
    <col min="3079" max="3329" width="11.42578125" style="86"/>
    <col min="3330" max="3330" width="57.140625" style="86" customWidth="1"/>
    <col min="3331" max="3331" width="17.140625" style="86" bestFit="1" customWidth="1"/>
    <col min="3332" max="3332" width="17.42578125" style="86" customWidth="1"/>
    <col min="3333" max="3333" width="11.7109375" style="86" bestFit="1" customWidth="1"/>
    <col min="3334" max="3334" width="19.42578125" style="86" bestFit="1" customWidth="1"/>
    <col min="3335" max="3585" width="11.42578125" style="86"/>
    <col min="3586" max="3586" width="57.140625" style="86" customWidth="1"/>
    <col min="3587" max="3587" width="17.140625" style="86" bestFit="1" customWidth="1"/>
    <col min="3588" max="3588" width="17.42578125" style="86" customWidth="1"/>
    <col min="3589" max="3589" width="11.7109375" style="86" bestFit="1" customWidth="1"/>
    <col min="3590" max="3590" width="19.42578125" style="86" bestFit="1" customWidth="1"/>
    <col min="3591" max="3841" width="11.42578125" style="86"/>
    <col min="3842" max="3842" width="57.140625" style="86" customWidth="1"/>
    <col min="3843" max="3843" width="17.140625" style="86" bestFit="1" customWidth="1"/>
    <col min="3844" max="3844" width="17.42578125" style="86" customWidth="1"/>
    <col min="3845" max="3845" width="11.7109375" style="86" bestFit="1" customWidth="1"/>
    <col min="3846" max="3846" width="19.42578125" style="86" bestFit="1" customWidth="1"/>
    <col min="3847" max="4097" width="11.42578125" style="86"/>
    <col min="4098" max="4098" width="57.140625" style="86" customWidth="1"/>
    <col min="4099" max="4099" width="17.140625" style="86" bestFit="1" customWidth="1"/>
    <col min="4100" max="4100" width="17.42578125" style="86" customWidth="1"/>
    <col min="4101" max="4101" width="11.7109375" style="86" bestFit="1" customWidth="1"/>
    <col min="4102" max="4102" width="19.42578125" style="86" bestFit="1" customWidth="1"/>
    <col min="4103" max="4353" width="11.42578125" style="86"/>
    <col min="4354" max="4354" width="57.140625" style="86" customWidth="1"/>
    <col min="4355" max="4355" width="17.140625" style="86" bestFit="1" customWidth="1"/>
    <col min="4356" max="4356" width="17.42578125" style="86" customWidth="1"/>
    <col min="4357" max="4357" width="11.7109375" style="86" bestFit="1" customWidth="1"/>
    <col min="4358" max="4358" width="19.42578125" style="86" bestFit="1" customWidth="1"/>
    <col min="4359" max="4609" width="11.42578125" style="86"/>
    <col min="4610" max="4610" width="57.140625" style="86" customWidth="1"/>
    <col min="4611" max="4611" width="17.140625" style="86" bestFit="1" customWidth="1"/>
    <col min="4612" max="4612" width="17.42578125" style="86" customWidth="1"/>
    <col min="4613" max="4613" width="11.7109375" style="86" bestFit="1" customWidth="1"/>
    <col min="4614" max="4614" width="19.42578125" style="86" bestFit="1" customWidth="1"/>
    <col min="4615" max="4865" width="11.42578125" style="86"/>
    <col min="4866" max="4866" width="57.140625" style="86" customWidth="1"/>
    <col min="4867" max="4867" width="17.140625" style="86" bestFit="1" customWidth="1"/>
    <col min="4868" max="4868" width="17.42578125" style="86" customWidth="1"/>
    <col min="4869" max="4869" width="11.7109375" style="86" bestFit="1" customWidth="1"/>
    <col min="4870" max="4870" width="19.42578125" style="86" bestFit="1" customWidth="1"/>
    <col min="4871" max="5121" width="11.42578125" style="86"/>
    <col min="5122" max="5122" width="57.140625" style="86" customWidth="1"/>
    <col min="5123" max="5123" width="17.140625" style="86" bestFit="1" customWidth="1"/>
    <col min="5124" max="5124" width="17.42578125" style="86" customWidth="1"/>
    <col min="5125" max="5125" width="11.7109375" style="86" bestFit="1" customWidth="1"/>
    <col min="5126" max="5126" width="19.42578125" style="86" bestFit="1" customWidth="1"/>
    <col min="5127" max="5377" width="11.42578125" style="86"/>
    <col min="5378" max="5378" width="57.140625" style="86" customWidth="1"/>
    <col min="5379" max="5379" width="17.140625" style="86" bestFit="1" customWidth="1"/>
    <col min="5380" max="5380" width="17.42578125" style="86" customWidth="1"/>
    <col min="5381" max="5381" width="11.7109375" style="86" bestFit="1" customWidth="1"/>
    <col min="5382" max="5382" width="19.42578125" style="86" bestFit="1" customWidth="1"/>
    <col min="5383" max="5633" width="11.42578125" style="86"/>
    <col min="5634" max="5634" width="57.140625" style="86" customWidth="1"/>
    <col min="5635" max="5635" width="17.140625" style="86" bestFit="1" customWidth="1"/>
    <col min="5636" max="5636" width="17.42578125" style="86" customWidth="1"/>
    <col min="5637" max="5637" width="11.7109375" style="86" bestFit="1" customWidth="1"/>
    <col min="5638" max="5638" width="19.42578125" style="86" bestFit="1" customWidth="1"/>
    <col min="5639" max="5889" width="11.42578125" style="86"/>
    <col min="5890" max="5890" width="57.140625" style="86" customWidth="1"/>
    <col min="5891" max="5891" width="17.140625" style="86" bestFit="1" customWidth="1"/>
    <col min="5892" max="5892" width="17.42578125" style="86" customWidth="1"/>
    <col min="5893" max="5893" width="11.7109375" style="86" bestFit="1" customWidth="1"/>
    <col min="5894" max="5894" width="19.42578125" style="86" bestFit="1" customWidth="1"/>
    <col min="5895" max="6145" width="11.42578125" style="86"/>
    <col min="6146" max="6146" width="57.140625" style="86" customWidth="1"/>
    <col min="6147" max="6147" width="17.140625" style="86" bestFit="1" customWidth="1"/>
    <col min="6148" max="6148" width="17.42578125" style="86" customWidth="1"/>
    <col min="6149" max="6149" width="11.7109375" style="86" bestFit="1" customWidth="1"/>
    <col min="6150" max="6150" width="19.42578125" style="86" bestFit="1" customWidth="1"/>
    <col min="6151" max="6401" width="11.42578125" style="86"/>
    <col min="6402" max="6402" width="57.140625" style="86" customWidth="1"/>
    <col min="6403" max="6403" width="17.140625" style="86" bestFit="1" customWidth="1"/>
    <col min="6404" max="6404" width="17.42578125" style="86" customWidth="1"/>
    <col min="6405" max="6405" width="11.7109375" style="86" bestFit="1" customWidth="1"/>
    <col min="6406" max="6406" width="19.42578125" style="86" bestFit="1" customWidth="1"/>
    <col min="6407" max="6657" width="11.42578125" style="86"/>
    <col min="6658" max="6658" width="57.140625" style="86" customWidth="1"/>
    <col min="6659" max="6659" width="17.140625" style="86" bestFit="1" customWidth="1"/>
    <col min="6660" max="6660" width="17.42578125" style="86" customWidth="1"/>
    <col min="6661" max="6661" width="11.7109375" style="86" bestFit="1" customWidth="1"/>
    <col min="6662" max="6662" width="19.42578125" style="86" bestFit="1" customWidth="1"/>
    <col min="6663" max="6913" width="11.42578125" style="86"/>
    <col min="6914" max="6914" width="57.140625" style="86" customWidth="1"/>
    <col min="6915" max="6915" width="17.140625" style="86" bestFit="1" customWidth="1"/>
    <col min="6916" max="6916" width="17.42578125" style="86" customWidth="1"/>
    <col min="6917" max="6917" width="11.7109375" style="86" bestFit="1" customWidth="1"/>
    <col min="6918" max="6918" width="19.42578125" style="86" bestFit="1" customWidth="1"/>
    <col min="6919" max="7169" width="11.42578125" style="86"/>
    <col min="7170" max="7170" width="57.140625" style="86" customWidth="1"/>
    <col min="7171" max="7171" width="17.140625" style="86" bestFit="1" customWidth="1"/>
    <col min="7172" max="7172" width="17.42578125" style="86" customWidth="1"/>
    <col min="7173" max="7173" width="11.7109375" style="86" bestFit="1" customWidth="1"/>
    <col min="7174" max="7174" width="19.42578125" style="86" bestFit="1" customWidth="1"/>
    <col min="7175" max="7425" width="11.42578125" style="86"/>
    <col min="7426" max="7426" width="57.140625" style="86" customWidth="1"/>
    <col min="7427" max="7427" width="17.140625" style="86" bestFit="1" customWidth="1"/>
    <col min="7428" max="7428" width="17.42578125" style="86" customWidth="1"/>
    <col min="7429" max="7429" width="11.7109375" style="86" bestFit="1" customWidth="1"/>
    <col min="7430" max="7430" width="19.42578125" style="86" bestFit="1" customWidth="1"/>
    <col min="7431" max="7681" width="11.42578125" style="86"/>
    <col min="7682" max="7682" width="57.140625" style="86" customWidth="1"/>
    <col min="7683" max="7683" width="17.140625" style="86" bestFit="1" customWidth="1"/>
    <col min="7684" max="7684" width="17.42578125" style="86" customWidth="1"/>
    <col min="7685" max="7685" width="11.7109375" style="86" bestFit="1" customWidth="1"/>
    <col min="7686" max="7686" width="19.42578125" style="86" bestFit="1" customWidth="1"/>
    <col min="7687" max="7937" width="11.42578125" style="86"/>
    <col min="7938" max="7938" width="57.140625" style="86" customWidth="1"/>
    <col min="7939" max="7939" width="17.140625" style="86" bestFit="1" customWidth="1"/>
    <col min="7940" max="7940" width="17.42578125" style="86" customWidth="1"/>
    <col min="7941" max="7941" width="11.7109375" style="86" bestFit="1" customWidth="1"/>
    <col min="7942" max="7942" width="19.42578125" style="86" bestFit="1" customWidth="1"/>
    <col min="7943" max="8193" width="11.42578125" style="86"/>
    <col min="8194" max="8194" width="57.140625" style="86" customWidth="1"/>
    <col min="8195" max="8195" width="17.140625" style="86" bestFit="1" customWidth="1"/>
    <col min="8196" max="8196" width="17.42578125" style="86" customWidth="1"/>
    <col min="8197" max="8197" width="11.7109375" style="86" bestFit="1" customWidth="1"/>
    <col min="8198" max="8198" width="19.42578125" style="86" bestFit="1" customWidth="1"/>
    <col min="8199" max="8449" width="11.42578125" style="86"/>
    <col min="8450" max="8450" width="57.140625" style="86" customWidth="1"/>
    <col min="8451" max="8451" width="17.140625" style="86" bestFit="1" customWidth="1"/>
    <col min="8452" max="8452" width="17.42578125" style="86" customWidth="1"/>
    <col min="8453" max="8453" width="11.7109375" style="86" bestFit="1" customWidth="1"/>
    <col min="8454" max="8454" width="19.42578125" style="86" bestFit="1" customWidth="1"/>
    <col min="8455" max="8705" width="11.42578125" style="86"/>
    <col min="8706" max="8706" width="57.140625" style="86" customWidth="1"/>
    <col min="8707" max="8707" width="17.140625" style="86" bestFit="1" customWidth="1"/>
    <col min="8708" max="8708" width="17.42578125" style="86" customWidth="1"/>
    <col min="8709" max="8709" width="11.7109375" style="86" bestFit="1" customWidth="1"/>
    <col min="8710" max="8710" width="19.42578125" style="86" bestFit="1" customWidth="1"/>
    <col min="8711" max="8961" width="11.42578125" style="86"/>
    <col min="8962" max="8962" width="57.140625" style="86" customWidth="1"/>
    <col min="8963" max="8963" width="17.140625" style="86" bestFit="1" customWidth="1"/>
    <col min="8964" max="8964" width="17.42578125" style="86" customWidth="1"/>
    <col min="8965" max="8965" width="11.7109375" style="86" bestFit="1" customWidth="1"/>
    <col min="8966" max="8966" width="19.42578125" style="86" bestFit="1" customWidth="1"/>
    <col min="8967" max="9217" width="11.42578125" style="86"/>
    <col min="9218" max="9218" width="57.140625" style="86" customWidth="1"/>
    <col min="9219" max="9219" width="17.140625" style="86" bestFit="1" customWidth="1"/>
    <col min="9220" max="9220" width="17.42578125" style="86" customWidth="1"/>
    <col min="9221" max="9221" width="11.7109375" style="86" bestFit="1" customWidth="1"/>
    <col min="9222" max="9222" width="19.42578125" style="86" bestFit="1" customWidth="1"/>
    <col min="9223" max="9473" width="11.42578125" style="86"/>
    <col min="9474" max="9474" width="57.140625" style="86" customWidth="1"/>
    <col min="9475" max="9475" width="17.140625" style="86" bestFit="1" customWidth="1"/>
    <col min="9476" max="9476" width="17.42578125" style="86" customWidth="1"/>
    <col min="9477" max="9477" width="11.7109375" style="86" bestFit="1" customWidth="1"/>
    <col min="9478" max="9478" width="19.42578125" style="86" bestFit="1" customWidth="1"/>
    <col min="9479" max="9729" width="11.42578125" style="86"/>
    <col min="9730" max="9730" width="57.140625" style="86" customWidth="1"/>
    <col min="9731" max="9731" width="17.140625" style="86" bestFit="1" customWidth="1"/>
    <col min="9732" max="9732" width="17.42578125" style="86" customWidth="1"/>
    <col min="9733" max="9733" width="11.7109375" style="86" bestFit="1" customWidth="1"/>
    <col min="9734" max="9734" width="19.42578125" style="86" bestFit="1" customWidth="1"/>
    <col min="9735" max="9985" width="11.42578125" style="86"/>
    <col min="9986" max="9986" width="57.140625" style="86" customWidth="1"/>
    <col min="9987" max="9987" width="17.140625" style="86" bestFit="1" customWidth="1"/>
    <col min="9988" max="9988" width="17.42578125" style="86" customWidth="1"/>
    <col min="9989" max="9989" width="11.7109375" style="86" bestFit="1" customWidth="1"/>
    <col min="9990" max="9990" width="19.42578125" style="86" bestFit="1" customWidth="1"/>
    <col min="9991" max="10241" width="11.42578125" style="86"/>
    <col min="10242" max="10242" width="57.140625" style="86" customWidth="1"/>
    <col min="10243" max="10243" width="17.140625" style="86" bestFit="1" customWidth="1"/>
    <col min="10244" max="10244" width="17.42578125" style="86" customWidth="1"/>
    <col min="10245" max="10245" width="11.7109375" style="86" bestFit="1" customWidth="1"/>
    <col min="10246" max="10246" width="19.42578125" style="86" bestFit="1" customWidth="1"/>
    <col min="10247" max="10497" width="11.42578125" style="86"/>
    <col min="10498" max="10498" width="57.140625" style="86" customWidth="1"/>
    <col min="10499" max="10499" width="17.140625" style="86" bestFit="1" customWidth="1"/>
    <col min="10500" max="10500" width="17.42578125" style="86" customWidth="1"/>
    <col min="10501" max="10501" width="11.7109375" style="86" bestFit="1" customWidth="1"/>
    <col min="10502" max="10502" width="19.42578125" style="86" bestFit="1" customWidth="1"/>
    <col min="10503" max="10753" width="11.42578125" style="86"/>
    <col min="10754" max="10754" width="57.140625" style="86" customWidth="1"/>
    <col min="10755" max="10755" width="17.140625" style="86" bestFit="1" customWidth="1"/>
    <col min="10756" max="10756" width="17.42578125" style="86" customWidth="1"/>
    <col min="10757" max="10757" width="11.7109375" style="86" bestFit="1" customWidth="1"/>
    <col min="10758" max="10758" width="19.42578125" style="86" bestFit="1" customWidth="1"/>
    <col min="10759" max="11009" width="11.42578125" style="86"/>
    <col min="11010" max="11010" width="57.140625" style="86" customWidth="1"/>
    <col min="11011" max="11011" width="17.140625" style="86" bestFit="1" customWidth="1"/>
    <col min="11012" max="11012" width="17.42578125" style="86" customWidth="1"/>
    <col min="11013" max="11013" width="11.7109375" style="86" bestFit="1" customWidth="1"/>
    <col min="11014" max="11014" width="19.42578125" style="86" bestFit="1" customWidth="1"/>
    <col min="11015" max="11265" width="11.42578125" style="86"/>
    <col min="11266" max="11266" width="57.140625" style="86" customWidth="1"/>
    <col min="11267" max="11267" width="17.140625" style="86" bestFit="1" customWidth="1"/>
    <col min="11268" max="11268" width="17.42578125" style="86" customWidth="1"/>
    <col min="11269" max="11269" width="11.7109375" style="86" bestFit="1" customWidth="1"/>
    <col min="11270" max="11270" width="19.42578125" style="86" bestFit="1" customWidth="1"/>
    <col min="11271" max="11521" width="11.42578125" style="86"/>
    <col min="11522" max="11522" width="57.140625" style="86" customWidth="1"/>
    <col min="11523" max="11523" width="17.140625" style="86" bestFit="1" customWidth="1"/>
    <col min="11524" max="11524" width="17.42578125" style="86" customWidth="1"/>
    <col min="11525" max="11525" width="11.7109375" style="86" bestFit="1" customWidth="1"/>
    <col min="11526" max="11526" width="19.42578125" style="86" bestFit="1" customWidth="1"/>
    <col min="11527" max="11777" width="11.42578125" style="86"/>
    <col min="11778" max="11778" width="57.140625" style="86" customWidth="1"/>
    <col min="11779" max="11779" width="17.140625" style="86" bestFit="1" customWidth="1"/>
    <col min="11780" max="11780" width="17.42578125" style="86" customWidth="1"/>
    <col min="11781" max="11781" width="11.7109375" style="86" bestFit="1" customWidth="1"/>
    <col min="11782" max="11782" width="19.42578125" style="86" bestFit="1" customWidth="1"/>
    <col min="11783" max="12033" width="11.42578125" style="86"/>
    <col min="12034" max="12034" width="57.140625" style="86" customWidth="1"/>
    <col min="12035" max="12035" width="17.140625" style="86" bestFit="1" customWidth="1"/>
    <col min="12036" max="12036" width="17.42578125" style="86" customWidth="1"/>
    <col min="12037" max="12037" width="11.7109375" style="86" bestFit="1" customWidth="1"/>
    <col min="12038" max="12038" width="19.42578125" style="86" bestFit="1" customWidth="1"/>
    <col min="12039" max="12289" width="11.42578125" style="86"/>
    <col min="12290" max="12290" width="57.140625" style="86" customWidth="1"/>
    <col min="12291" max="12291" width="17.140625" style="86" bestFit="1" customWidth="1"/>
    <col min="12292" max="12292" width="17.42578125" style="86" customWidth="1"/>
    <col min="12293" max="12293" width="11.7109375" style="86" bestFit="1" customWidth="1"/>
    <col min="12294" max="12294" width="19.42578125" style="86" bestFit="1" customWidth="1"/>
    <col min="12295" max="12545" width="11.42578125" style="86"/>
    <col min="12546" max="12546" width="57.140625" style="86" customWidth="1"/>
    <col min="12547" max="12547" width="17.140625" style="86" bestFit="1" customWidth="1"/>
    <col min="12548" max="12548" width="17.42578125" style="86" customWidth="1"/>
    <col min="12549" max="12549" width="11.7109375" style="86" bestFit="1" customWidth="1"/>
    <col min="12550" max="12550" width="19.42578125" style="86" bestFit="1" customWidth="1"/>
    <col min="12551" max="12801" width="11.42578125" style="86"/>
    <col min="12802" max="12802" width="57.140625" style="86" customWidth="1"/>
    <col min="12803" max="12803" width="17.140625" style="86" bestFit="1" customWidth="1"/>
    <col min="12804" max="12804" width="17.42578125" style="86" customWidth="1"/>
    <col min="12805" max="12805" width="11.7109375" style="86" bestFit="1" customWidth="1"/>
    <col min="12806" max="12806" width="19.42578125" style="86" bestFit="1" customWidth="1"/>
    <col min="12807" max="13057" width="11.42578125" style="86"/>
    <col min="13058" max="13058" width="57.140625" style="86" customWidth="1"/>
    <col min="13059" max="13059" width="17.140625" style="86" bestFit="1" customWidth="1"/>
    <col min="13060" max="13060" width="17.42578125" style="86" customWidth="1"/>
    <col min="13061" max="13061" width="11.7109375" style="86" bestFit="1" customWidth="1"/>
    <col min="13062" max="13062" width="19.42578125" style="86" bestFit="1" customWidth="1"/>
    <col min="13063" max="13313" width="11.42578125" style="86"/>
    <col min="13314" max="13314" width="57.140625" style="86" customWidth="1"/>
    <col min="13315" max="13315" width="17.140625" style="86" bestFit="1" customWidth="1"/>
    <col min="13316" max="13316" width="17.42578125" style="86" customWidth="1"/>
    <col min="13317" max="13317" width="11.7109375" style="86" bestFit="1" customWidth="1"/>
    <col min="13318" max="13318" width="19.42578125" style="86" bestFit="1" customWidth="1"/>
    <col min="13319" max="13569" width="11.42578125" style="86"/>
    <col min="13570" max="13570" width="57.140625" style="86" customWidth="1"/>
    <col min="13571" max="13571" width="17.140625" style="86" bestFit="1" customWidth="1"/>
    <col min="13572" max="13572" width="17.42578125" style="86" customWidth="1"/>
    <col min="13573" max="13573" width="11.7109375" style="86" bestFit="1" customWidth="1"/>
    <col min="13574" max="13574" width="19.42578125" style="86" bestFit="1" customWidth="1"/>
    <col min="13575" max="13825" width="11.42578125" style="86"/>
    <col min="13826" max="13826" width="57.140625" style="86" customWidth="1"/>
    <col min="13827" max="13827" width="17.140625" style="86" bestFit="1" customWidth="1"/>
    <col min="13828" max="13828" width="17.42578125" style="86" customWidth="1"/>
    <col min="13829" max="13829" width="11.7109375" style="86" bestFit="1" customWidth="1"/>
    <col min="13830" max="13830" width="19.42578125" style="86" bestFit="1" customWidth="1"/>
    <col min="13831" max="14081" width="11.42578125" style="86"/>
    <col min="14082" max="14082" width="57.140625" style="86" customWidth="1"/>
    <col min="14083" max="14083" width="17.140625" style="86" bestFit="1" customWidth="1"/>
    <col min="14084" max="14084" width="17.42578125" style="86" customWidth="1"/>
    <col min="14085" max="14085" width="11.7109375" style="86" bestFit="1" customWidth="1"/>
    <col min="14086" max="14086" width="19.42578125" style="86" bestFit="1" customWidth="1"/>
    <col min="14087" max="14337" width="11.42578125" style="86"/>
    <col min="14338" max="14338" width="57.140625" style="86" customWidth="1"/>
    <col min="14339" max="14339" width="17.140625" style="86" bestFit="1" customWidth="1"/>
    <col min="14340" max="14340" width="17.42578125" style="86" customWidth="1"/>
    <col min="14341" max="14341" width="11.7109375" style="86" bestFit="1" customWidth="1"/>
    <col min="14342" max="14342" width="19.42578125" style="86" bestFit="1" customWidth="1"/>
    <col min="14343" max="14593" width="11.42578125" style="86"/>
    <col min="14594" max="14594" width="57.140625" style="86" customWidth="1"/>
    <col min="14595" max="14595" width="17.140625" style="86" bestFit="1" customWidth="1"/>
    <col min="14596" max="14596" width="17.42578125" style="86" customWidth="1"/>
    <col min="14597" max="14597" width="11.7109375" style="86" bestFit="1" customWidth="1"/>
    <col min="14598" max="14598" width="19.42578125" style="86" bestFit="1" customWidth="1"/>
    <col min="14599" max="14849" width="11.42578125" style="86"/>
    <col min="14850" max="14850" width="57.140625" style="86" customWidth="1"/>
    <col min="14851" max="14851" width="17.140625" style="86" bestFit="1" customWidth="1"/>
    <col min="14852" max="14852" width="17.42578125" style="86" customWidth="1"/>
    <col min="14853" max="14853" width="11.7109375" style="86" bestFit="1" customWidth="1"/>
    <col min="14854" max="14854" width="19.42578125" style="86" bestFit="1" customWidth="1"/>
    <col min="14855" max="15105" width="11.42578125" style="86"/>
    <col min="15106" max="15106" width="57.140625" style="86" customWidth="1"/>
    <col min="15107" max="15107" width="17.140625" style="86" bestFit="1" customWidth="1"/>
    <col min="15108" max="15108" width="17.42578125" style="86" customWidth="1"/>
    <col min="15109" max="15109" width="11.7109375" style="86" bestFit="1" customWidth="1"/>
    <col min="15110" max="15110" width="19.42578125" style="86" bestFit="1" customWidth="1"/>
    <col min="15111" max="15361" width="11.42578125" style="86"/>
    <col min="15362" max="15362" width="57.140625" style="86" customWidth="1"/>
    <col min="15363" max="15363" width="17.140625" style="86" bestFit="1" customWidth="1"/>
    <col min="15364" max="15364" width="17.42578125" style="86" customWidth="1"/>
    <col min="15365" max="15365" width="11.7109375" style="86" bestFit="1" customWidth="1"/>
    <col min="15366" max="15366" width="19.42578125" style="86" bestFit="1" customWidth="1"/>
    <col min="15367" max="15617" width="11.42578125" style="86"/>
    <col min="15618" max="15618" width="57.140625" style="86" customWidth="1"/>
    <col min="15619" max="15619" width="17.140625" style="86" bestFit="1" customWidth="1"/>
    <col min="15620" max="15620" width="17.42578125" style="86" customWidth="1"/>
    <col min="15621" max="15621" width="11.7109375" style="86" bestFit="1" customWidth="1"/>
    <col min="15622" max="15622" width="19.42578125" style="86" bestFit="1" customWidth="1"/>
    <col min="15623" max="15873" width="11.42578125" style="86"/>
    <col min="15874" max="15874" width="57.140625" style="86" customWidth="1"/>
    <col min="15875" max="15875" width="17.140625" style="86" bestFit="1" customWidth="1"/>
    <col min="15876" max="15876" width="17.42578125" style="86" customWidth="1"/>
    <col min="15877" max="15877" width="11.7109375" style="86" bestFit="1" customWidth="1"/>
    <col min="15878" max="15878" width="19.42578125" style="86" bestFit="1" customWidth="1"/>
    <col min="15879" max="16129" width="11.42578125" style="86"/>
    <col min="16130" max="16130" width="57.140625" style="86" customWidth="1"/>
    <col min="16131" max="16131" width="17.140625" style="86" bestFit="1" customWidth="1"/>
    <col min="16132" max="16132" width="17.42578125" style="86" customWidth="1"/>
    <col min="16133" max="16133" width="11.7109375" style="86" bestFit="1" customWidth="1"/>
    <col min="16134" max="16134" width="19.42578125" style="86" bestFit="1" customWidth="1"/>
    <col min="16135" max="16384" width="11.42578125" style="86"/>
  </cols>
  <sheetData>
    <row r="1" spans="2:6" ht="15.95" customHeight="1" x14ac:dyDescent="0.2">
      <c r="B1" s="339" t="s">
        <v>185</v>
      </c>
    </row>
    <row r="3" spans="2:6" ht="15.95" customHeight="1" x14ac:dyDescent="0.2">
      <c r="B3" s="64" t="s">
        <v>203</v>
      </c>
      <c r="C3" s="63"/>
      <c r="D3" s="63"/>
      <c r="E3" s="94"/>
      <c r="F3" s="94"/>
    </row>
    <row r="5" spans="2:6" ht="15.95" customHeight="1" x14ac:dyDescent="0.2">
      <c r="B5" s="277" t="s">
        <v>146</v>
      </c>
      <c r="C5" s="347" t="str">
        <f ca="1">"Exercice " &amp;Sommaire!$H$6</f>
        <v>Exercice 2016</v>
      </c>
      <c r="D5" s="347" t="str">
        <f ca="1">"Exercice " &amp;Sommaire!$H$6 +1</f>
        <v>Exercice 2017</v>
      </c>
      <c r="E5" s="348" t="str">
        <f ca="1">"Exercice " &amp;Sommaire!$H$6 +2</f>
        <v>Exercice 2018</v>
      </c>
    </row>
    <row r="6" spans="2:6" ht="15.95" customHeight="1" x14ac:dyDescent="0.2">
      <c r="B6" s="89" t="s">
        <v>192</v>
      </c>
      <c r="C6" s="311"/>
      <c r="D6" s="311"/>
      <c r="E6" s="311"/>
    </row>
    <row r="7" spans="2:6" ht="15.95" customHeight="1" x14ac:dyDescent="0.2">
      <c r="B7" s="89" t="s">
        <v>294</v>
      </c>
      <c r="C7" s="311"/>
      <c r="D7" s="311"/>
      <c r="E7" s="311"/>
    </row>
    <row r="8" spans="2:6" ht="15.95" customHeight="1" x14ac:dyDescent="0.2">
      <c r="B8" s="89" t="s">
        <v>295</v>
      </c>
      <c r="C8" s="311"/>
      <c r="D8" s="311"/>
      <c r="E8" s="311"/>
    </row>
    <row r="9" spans="2:6" ht="15.95" customHeight="1" x14ac:dyDescent="0.2">
      <c r="B9" s="96" t="s">
        <v>178</v>
      </c>
      <c r="C9" s="92">
        <f>SUM(C6:C8)</f>
        <v>0</v>
      </c>
      <c r="D9" s="92">
        <f t="shared" ref="D9:E9" si="0">SUM(D6:D8)</f>
        <v>0</v>
      </c>
      <c r="E9" s="92">
        <f t="shared" si="0"/>
        <v>0</v>
      </c>
    </row>
    <row r="10" spans="2:6" ht="15.95" customHeight="1" x14ac:dyDescent="0.2">
      <c r="B10" s="97"/>
      <c r="C10" s="124"/>
      <c r="D10" s="124"/>
      <c r="E10" s="124"/>
    </row>
    <row r="11" spans="2:6" ht="15.95" customHeight="1" x14ac:dyDescent="0.2">
      <c r="B11" s="143" t="s">
        <v>103</v>
      </c>
      <c r="C11" s="347" t="str">
        <f ca="1">$C$5</f>
        <v>Exercice 2016</v>
      </c>
      <c r="D11" s="347" t="str">
        <f ca="1">$D$5</f>
        <v>Exercice 2017</v>
      </c>
      <c r="E11" s="347" t="str">
        <f ca="1">$E$5</f>
        <v>Exercice 2018</v>
      </c>
    </row>
    <row r="12" spans="2:6" ht="15.95" customHeight="1" x14ac:dyDescent="0.2">
      <c r="B12" s="89" t="s">
        <v>288</v>
      </c>
      <c r="C12" s="311"/>
      <c r="D12" s="311"/>
      <c r="E12" s="311"/>
    </row>
    <row r="13" spans="2:6" ht="15.95" customHeight="1" x14ac:dyDescent="0.2">
      <c r="B13" s="89" t="s">
        <v>289</v>
      </c>
      <c r="C13" s="311"/>
      <c r="D13" s="311"/>
      <c r="E13" s="311"/>
    </row>
    <row r="14" spans="2:6" ht="15.95" customHeight="1" x14ac:dyDescent="0.2">
      <c r="B14" s="96" t="s">
        <v>178</v>
      </c>
      <c r="C14" s="92">
        <f>SUM(C12:C13)</f>
        <v>0</v>
      </c>
      <c r="D14" s="92">
        <f>SUM(D12:D13)</f>
        <v>0</v>
      </c>
      <c r="E14" s="92">
        <f>SUM(E12:E13)</f>
        <v>0</v>
      </c>
    </row>
    <row r="15" spans="2:6" ht="15.95" customHeight="1" x14ac:dyDescent="0.2">
      <c r="B15" s="24" t="s">
        <v>290</v>
      </c>
      <c r="C15" s="124"/>
      <c r="D15" s="97"/>
      <c r="E15" s="97"/>
    </row>
    <row r="17" spans="2:6" ht="15.95" customHeight="1" x14ac:dyDescent="0.2">
      <c r="B17" s="145" t="s">
        <v>284</v>
      </c>
      <c r="C17" s="347" t="str">
        <f ca="1">$C$5</f>
        <v>Exercice 2016</v>
      </c>
      <c r="D17" s="347" t="str">
        <f ca="1">$D$5</f>
        <v>Exercice 2017</v>
      </c>
      <c r="E17" s="347" t="str">
        <f ca="1">$E$5</f>
        <v>Exercice 2018</v>
      </c>
    </row>
    <row r="18" spans="2:6" ht="15.95" customHeight="1" x14ac:dyDescent="0.2">
      <c r="B18" s="89" t="s">
        <v>195</v>
      </c>
      <c r="C18" s="311"/>
      <c r="D18" s="311"/>
      <c r="E18" s="311"/>
    </row>
    <row r="19" spans="2:6" ht="15.95" customHeight="1" x14ac:dyDescent="0.2">
      <c r="B19" s="89" t="s">
        <v>196</v>
      </c>
      <c r="C19" s="311"/>
      <c r="D19" s="311"/>
      <c r="E19" s="311"/>
    </row>
    <row r="20" spans="2:6" ht="15.95" customHeight="1" x14ac:dyDescent="0.2">
      <c r="B20" s="90" t="s">
        <v>178</v>
      </c>
      <c r="C20" s="92">
        <f ca="1">SUM(C17:C19)</f>
        <v>0</v>
      </c>
      <c r="D20" s="92">
        <f t="shared" ref="D20:E20" ca="1" si="1">SUM(D17:D19)</f>
        <v>0</v>
      </c>
      <c r="E20" s="92">
        <f t="shared" ca="1" si="1"/>
        <v>0</v>
      </c>
    </row>
    <row r="21" spans="2:6" ht="15.95" customHeight="1" x14ac:dyDescent="0.2">
      <c r="B21" s="24" t="s">
        <v>287</v>
      </c>
    </row>
    <row r="23" spans="2:6" ht="15.95" customHeight="1" x14ac:dyDescent="0.2">
      <c r="B23" s="322" t="s">
        <v>523</v>
      </c>
      <c r="C23" s="347" t="str">
        <f ca="1">$C$5</f>
        <v>Exercice 2016</v>
      </c>
      <c r="D23" s="347" t="str">
        <f ca="1">$D$5</f>
        <v>Exercice 2017</v>
      </c>
      <c r="E23" s="347" t="str">
        <f ca="1">$E$5</f>
        <v>Exercice 2018</v>
      </c>
    </row>
    <row r="24" spans="2:6" ht="15.95" customHeight="1" x14ac:dyDescent="0.2">
      <c r="B24" s="278" t="s">
        <v>524</v>
      </c>
      <c r="C24" s="323">
        <v>0</v>
      </c>
      <c r="D24" s="323">
        <v>0</v>
      </c>
      <c r="E24" s="323">
        <v>0</v>
      </c>
    </row>
    <row r="27" spans="2:6" ht="15.95" customHeight="1" x14ac:dyDescent="0.2">
      <c r="B27" s="143" t="s">
        <v>517</v>
      </c>
      <c r="C27" s="127" t="s">
        <v>283</v>
      </c>
      <c r="D27" s="128" t="s">
        <v>188</v>
      </c>
      <c r="E27" s="128" t="s">
        <v>193</v>
      </c>
      <c r="F27" s="95" t="s">
        <v>194</v>
      </c>
    </row>
    <row r="28" spans="2:6" ht="15.95" customHeight="1" x14ac:dyDescent="0.2">
      <c r="B28" s="23" t="str">
        <f ca="1">$C$5</f>
        <v>Exercice 2016</v>
      </c>
      <c r="C28" s="136">
        <f>C12</f>
        <v>0</v>
      </c>
      <c r="D28" s="312"/>
      <c r="E28" s="316"/>
      <c r="F28" s="100" t="str">
        <f>IF(D28&gt;0,C28/D28,"0")</f>
        <v>0</v>
      </c>
    </row>
    <row r="29" spans="2:6" ht="15.95" customHeight="1" x14ac:dyDescent="0.2">
      <c r="B29" s="23" t="str">
        <f ca="1">$D$5</f>
        <v>Exercice 2017</v>
      </c>
      <c r="C29" s="136">
        <f>D12</f>
        <v>0</v>
      </c>
      <c r="D29" s="312"/>
      <c r="E29" s="316"/>
      <c r="F29" s="100" t="str">
        <f>IF(D29&gt;0,C29/D29,"0")</f>
        <v>0</v>
      </c>
    </row>
    <row r="30" spans="2:6" ht="15.95" customHeight="1" x14ac:dyDescent="0.2">
      <c r="B30" s="96" t="str">
        <f ca="1">$E$5</f>
        <v>Exercice 2018</v>
      </c>
      <c r="C30" s="136">
        <f>E12</f>
        <v>0</v>
      </c>
      <c r="D30" s="312"/>
      <c r="E30" s="316"/>
      <c r="F30" s="100" t="str">
        <f>IF(D30&gt;0,C30/D30,"0")</f>
        <v>0</v>
      </c>
    </row>
    <row r="31" spans="2:6" ht="15.95" customHeight="1" x14ac:dyDescent="0.2">
      <c r="B31" s="96" t="s">
        <v>178</v>
      </c>
      <c r="C31" s="92">
        <f>SUM(C28:C30)</f>
        <v>0</v>
      </c>
      <c r="D31" s="129"/>
      <c r="E31" s="129"/>
      <c r="F31" s="130">
        <f>SUM(F28:F30)</f>
        <v>0</v>
      </c>
    </row>
    <row r="32" spans="2:6" ht="15.95" customHeight="1" x14ac:dyDescent="0.2">
      <c r="B32" s="24"/>
      <c r="C32" s="124"/>
      <c r="D32" s="97"/>
      <c r="E32" s="97"/>
      <c r="F32" s="97"/>
    </row>
    <row r="33" spans="2:6" ht="15.95" customHeight="1" x14ac:dyDescent="0.2">
      <c r="B33" s="143" t="s">
        <v>518</v>
      </c>
      <c r="C33" s="127" t="s">
        <v>283</v>
      </c>
      <c r="D33" s="128" t="s">
        <v>188</v>
      </c>
      <c r="E33" s="128" t="s">
        <v>193</v>
      </c>
      <c r="F33" s="95" t="s">
        <v>194</v>
      </c>
    </row>
    <row r="34" spans="2:6" ht="15.95" customHeight="1" x14ac:dyDescent="0.2">
      <c r="B34" s="23" t="str">
        <f ca="1">$C$5</f>
        <v>Exercice 2016</v>
      </c>
      <c r="C34" s="136">
        <f>C13</f>
        <v>0</v>
      </c>
      <c r="D34" s="329"/>
      <c r="E34" s="349"/>
      <c r="F34" s="100" t="str">
        <f>IF(D34&gt;0,C34/D34,"0")</f>
        <v>0</v>
      </c>
    </row>
    <row r="35" spans="2:6" ht="15.95" customHeight="1" x14ac:dyDescent="0.2">
      <c r="B35" s="23" t="str">
        <f ca="1">$D$5</f>
        <v>Exercice 2017</v>
      </c>
      <c r="C35" s="136">
        <f>D13</f>
        <v>0</v>
      </c>
      <c r="D35" s="329"/>
      <c r="E35" s="349"/>
      <c r="F35" s="100" t="str">
        <f t="shared" ref="F35:F36" si="2">IF(D35&gt;0,C35/D35,"0")</f>
        <v>0</v>
      </c>
    </row>
    <row r="36" spans="2:6" ht="15.95" customHeight="1" x14ac:dyDescent="0.2">
      <c r="B36" s="23" t="str">
        <f ca="1">$E$5</f>
        <v>Exercice 2018</v>
      </c>
      <c r="C36" s="136">
        <f>E13</f>
        <v>0</v>
      </c>
      <c r="D36" s="329"/>
      <c r="E36" s="349"/>
      <c r="F36" s="100" t="str">
        <f t="shared" si="2"/>
        <v>0</v>
      </c>
    </row>
    <row r="37" spans="2:6" ht="15.95" customHeight="1" x14ac:dyDescent="0.2">
      <c r="B37" s="96" t="s">
        <v>178</v>
      </c>
      <c r="C37" s="92">
        <f>SUM(C34:C36)</f>
        <v>0</v>
      </c>
      <c r="D37" s="129"/>
      <c r="E37" s="129"/>
      <c r="F37" s="130">
        <f>SUM(F34:F36)</f>
        <v>0</v>
      </c>
    </row>
    <row r="38" spans="2:6" ht="15.95" customHeight="1" x14ac:dyDescent="0.2">
      <c r="B38" s="24"/>
      <c r="C38" s="124"/>
      <c r="D38" s="97"/>
      <c r="E38" s="97"/>
      <c r="F38" s="97"/>
    </row>
    <row r="39" spans="2:6" ht="15.95" customHeight="1" x14ac:dyDescent="0.2">
      <c r="B39" s="144" t="s">
        <v>291</v>
      </c>
      <c r="C39" s="98" t="s">
        <v>285</v>
      </c>
      <c r="D39" s="87" t="s">
        <v>197</v>
      </c>
      <c r="E39" s="95" t="s">
        <v>194</v>
      </c>
      <c r="F39" s="87" t="s">
        <v>286</v>
      </c>
    </row>
    <row r="40" spans="2:6" ht="15.95" customHeight="1" x14ac:dyDescent="0.2">
      <c r="B40" s="23" t="str">
        <f ca="1">$C$5</f>
        <v>Exercice 2016</v>
      </c>
      <c r="C40" s="66">
        <f>$C$28</f>
        <v>0</v>
      </c>
      <c r="D40" s="93">
        <f>$C$40*$E$28</f>
        <v>0</v>
      </c>
      <c r="E40" s="93">
        <f>IF($D$28&gt;0,$C$28/$D$28,0)</f>
        <v>0</v>
      </c>
      <c r="F40" s="93">
        <f>E40+D40</f>
        <v>0</v>
      </c>
    </row>
    <row r="41" spans="2:6" ht="15.95" customHeight="1" x14ac:dyDescent="0.2">
      <c r="B41" s="23" t="str">
        <f ca="1">$D$5</f>
        <v>Exercice 2017</v>
      </c>
      <c r="C41" s="66">
        <f>($C$28-IF($D$28=0,0,$C$28/$D$28))+$C$29</f>
        <v>0</v>
      </c>
      <c r="D41" s="93">
        <f>($C$28-IF($D$28=0,0,$C$28/$D$28))*$E$28+$C$29*$E$29</f>
        <v>0</v>
      </c>
      <c r="E41" s="93">
        <f>IF($D$28&gt;1,$C$28/$D$28,0)+IF($D$29&gt;0,$C$29/$D$29,0)</f>
        <v>0</v>
      </c>
      <c r="F41" s="93">
        <f>E41+D41</f>
        <v>0</v>
      </c>
    </row>
    <row r="42" spans="2:6" ht="15.95" customHeight="1" x14ac:dyDescent="0.2">
      <c r="B42" s="96" t="str">
        <f ca="1">$E$5</f>
        <v>Exercice 2018</v>
      </c>
      <c r="C42" s="66">
        <f>($C$28-2*IF($D$28&gt;2,$C$28/$D$28,0))+($C$29-IF($D$29&gt;1,$C$29/$D$29,0))+$C$30</f>
        <v>0</v>
      </c>
      <c r="D42" s="93">
        <f>($C$28-2*IF($D$28&gt;2,$C$28/$D$28,0))*$E$28+($C$29-IF($D$29&gt;1,$C$29/$D$29,0))*$E$29+$C$30*$E$30</f>
        <v>0</v>
      </c>
      <c r="E42" s="93">
        <f>IF($D$28&gt;2,$C$28/$D$28,0)+IF($D$29&gt;1,$C$29/$D$29,0)+IF($D$30&gt;0,$C$30/$D$30,0)</f>
        <v>0</v>
      </c>
      <c r="F42" s="93">
        <f>E42+D42</f>
        <v>0</v>
      </c>
    </row>
    <row r="43" spans="2:6" ht="15.95" customHeight="1" x14ac:dyDescent="0.2">
      <c r="B43" s="24"/>
      <c r="C43" s="124"/>
      <c r="D43" s="97"/>
      <c r="E43" s="97"/>
      <c r="F43" s="97"/>
    </row>
    <row r="44" spans="2:6" ht="15.95" customHeight="1" x14ac:dyDescent="0.2">
      <c r="B44" s="144" t="s">
        <v>292</v>
      </c>
      <c r="C44" s="98" t="s">
        <v>285</v>
      </c>
      <c r="D44" s="87" t="s">
        <v>197</v>
      </c>
      <c r="E44" s="95" t="s">
        <v>194</v>
      </c>
      <c r="F44" s="87" t="s">
        <v>286</v>
      </c>
    </row>
    <row r="45" spans="2:6" ht="15.95" customHeight="1" x14ac:dyDescent="0.2">
      <c r="B45" s="23" t="str">
        <f ca="1">$C$5</f>
        <v>Exercice 2016</v>
      </c>
      <c r="C45" s="66">
        <f>$C$34</f>
        <v>0</v>
      </c>
      <c r="D45" s="93">
        <f>$C$45*$E$34</f>
        <v>0</v>
      </c>
      <c r="E45" s="93">
        <f>IF($D$34&gt;0,$C$34/$D$34,0)</f>
        <v>0</v>
      </c>
      <c r="F45" s="93">
        <f>E45+D45</f>
        <v>0</v>
      </c>
    </row>
    <row r="46" spans="2:6" ht="15.95" customHeight="1" x14ac:dyDescent="0.2">
      <c r="B46" s="23" t="str">
        <f ca="1">$D$5</f>
        <v>Exercice 2017</v>
      </c>
      <c r="C46" s="66">
        <f>($C$34-IF($D$34&gt;1,$C$34/$D$34,0))+$C$35</f>
        <v>0</v>
      </c>
      <c r="D46" s="93">
        <f>($C$34-IF($D$34&gt;1,$C$34/$D$34,0))*$E$34+$C$35*$E$35</f>
        <v>0</v>
      </c>
      <c r="E46" s="93">
        <f>IF($D$34&gt;1,$C$34/$D$34,0)+IF($D$35&gt;0,$C$35/$D$35,0)</f>
        <v>0</v>
      </c>
      <c r="F46" s="93">
        <f>E46+D46</f>
        <v>0</v>
      </c>
    </row>
    <row r="47" spans="2:6" ht="15.95" customHeight="1" x14ac:dyDescent="0.2">
      <c r="B47" s="96" t="str">
        <f ca="1">$E$5</f>
        <v>Exercice 2018</v>
      </c>
      <c r="C47" s="66">
        <f>($C$34-2*IF($D$34&gt;2,$C$34/$D$34,0))+($C$35-IF($D$35&gt;1,$C$35/$D$35,0))+$C$36</f>
        <v>0</v>
      </c>
      <c r="D47" s="93">
        <f>($C$34-2*IF($D$34&gt;2,$C$34/$D$34,0))*$E$34+($C$35-IF($D$35&gt;1,$C$35/$D$35,0))*$E$35+$C$36*$E$36</f>
        <v>0</v>
      </c>
      <c r="E47" s="93">
        <f>IF($D$34&gt;2,$C$34/$D$34,0)+IF($D$35&gt;1,$C$35/$D$35,0)+IF($D$36&gt;0,$C$36/$D$36,0)</f>
        <v>0</v>
      </c>
      <c r="F47" s="93">
        <f>E47+D47</f>
        <v>0</v>
      </c>
    </row>
    <row r="48" spans="2:6" ht="15.95" customHeight="1" x14ac:dyDescent="0.2">
      <c r="B48" s="24"/>
      <c r="C48" s="124"/>
      <c r="D48" s="97"/>
      <c r="E48" s="97"/>
      <c r="F48" s="97"/>
    </row>
    <row r="49" spans="2:6" ht="15.95" customHeight="1" x14ac:dyDescent="0.2">
      <c r="B49" s="144" t="s">
        <v>293</v>
      </c>
      <c r="C49" s="98" t="s">
        <v>285</v>
      </c>
      <c r="D49" s="87" t="s">
        <v>197</v>
      </c>
      <c r="E49" s="95" t="s">
        <v>194</v>
      </c>
      <c r="F49" s="87" t="s">
        <v>286</v>
      </c>
    </row>
    <row r="50" spans="2:6" ht="15.95" customHeight="1" x14ac:dyDescent="0.2">
      <c r="B50" s="23" t="str">
        <f ca="1">$C$5</f>
        <v>Exercice 2016</v>
      </c>
      <c r="C50" s="66">
        <f t="shared" ref="C50:E52" si="3">C40+C45</f>
        <v>0</v>
      </c>
      <c r="D50" s="66">
        <f t="shared" si="3"/>
        <v>0</v>
      </c>
      <c r="E50" s="136">
        <f t="shared" si="3"/>
        <v>0</v>
      </c>
      <c r="F50" s="93">
        <f>E50+D50</f>
        <v>0</v>
      </c>
    </row>
    <row r="51" spans="2:6" ht="15.95" customHeight="1" x14ac:dyDescent="0.2">
      <c r="B51" s="23" t="str">
        <f ca="1">$D$5</f>
        <v>Exercice 2017</v>
      </c>
      <c r="C51" s="66">
        <f t="shared" si="3"/>
        <v>0</v>
      </c>
      <c r="D51" s="66">
        <f t="shared" si="3"/>
        <v>0</v>
      </c>
      <c r="E51" s="136">
        <f t="shared" si="3"/>
        <v>0</v>
      </c>
      <c r="F51" s="93">
        <f>E51+D51</f>
        <v>0</v>
      </c>
    </row>
    <row r="52" spans="2:6" ht="15.95" customHeight="1" x14ac:dyDescent="0.2">
      <c r="B52" s="96" t="str">
        <f ca="1">$E$5</f>
        <v>Exercice 2018</v>
      </c>
      <c r="C52" s="66">
        <f t="shared" si="3"/>
        <v>0</v>
      </c>
      <c r="D52" s="66">
        <f t="shared" si="3"/>
        <v>0</v>
      </c>
      <c r="E52" s="136">
        <f t="shared" si="3"/>
        <v>0</v>
      </c>
      <c r="F52" s="93">
        <f>D52+E52</f>
        <v>0</v>
      </c>
    </row>
    <row r="54" spans="2:6" ht="15.95" customHeight="1" x14ac:dyDescent="0.2">
      <c r="B54" s="145" t="s">
        <v>195</v>
      </c>
      <c r="C54" s="98" t="s">
        <v>283</v>
      </c>
      <c r="D54" s="87" t="s">
        <v>188</v>
      </c>
      <c r="E54" s="87" t="s">
        <v>193</v>
      </c>
      <c r="F54" s="95" t="s">
        <v>194</v>
      </c>
    </row>
    <row r="55" spans="2:6" ht="15.95" customHeight="1" x14ac:dyDescent="0.2">
      <c r="B55" s="23" t="str">
        <f ca="1">$C$5</f>
        <v>Exercice 2016</v>
      </c>
      <c r="C55" s="311"/>
      <c r="D55" s="312"/>
      <c r="E55" s="315"/>
      <c r="F55" s="93" t="str">
        <f>IF(D55&gt;0,C55/D55,"0")</f>
        <v>0</v>
      </c>
    </row>
    <row r="56" spans="2:6" ht="15.95" customHeight="1" x14ac:dyDescent="0.2">
      <c r="B56" s="23" t="str">
        <f ca="1">$D$5</f>
        <v>Exercice 2017</v>
      </c>
      <c r="C56" s="311"/>
      <c r="D56" s="312"/>
      <c r="E56" s="315"/>
      <c r="F56" s="93" t="str">
        <f t="shared" ref="F56:F57" si="4">IF(D56&gt;0,C56/D56,"0")</f>
        <v>0</v>
      </c>
    </row>
    <row r="57" spans="2:6" ht="15.95" customHeight="1" x14ac:dyDescent="0.2">
      <c r="B57" s="96" t="str">
        <f ca="1">$E$5</f>
        <v>Exercice 2018</v>
      </c>
      <c r="C57" s="311"/>
      <c r="D57" s="312"/>
      <c r="E57" s="315"/>
      <c r="F57" s="93" t="str">
        <f t="shared" si="4"/>
        <v>0</v>
      </c>
    </row>
    <row r="58" spans="2:6" ht="15.95" customHeight="1" x14ac:dyDescent="0.2">
      <c r="B58" s="90" t="s">
        <v>178</v>
      </c>
      <c r="C58" s="92">
        <f>SUM(C55:C57)</f>
        <v>0</v>
      </c>
      <c r="D58" s="131"/>
      <c r="E58" s="132"/>
      <c r="F58" s="93">
        <f>SUM(F49:F55)</f>
        <v>0</v>
      </c>
    </row>
    <row r="60" spans="2:6" ht="15.95" customHeight="1" x14ac:dyDescent="0.2">
      <c r="B60" s="145" t="s">
        <v>196</v>
      </c>
      <c r="C60" s="98" t="s">
        <v>283</v>
      </c>
      <c r="D60" s="87" t="s">
        <v>188</v>
      </c>
      <c r="E60" s="87" t="s">
        <v>193</v>
      </c>
      <c r="F60" s="95" t="s">
        <v>194</v>
      </c>
    </row>
    <row r="61" spans="2:6" ht="15.95" customHeight="1" x14ac:dyDescent="0.2">
      <c r="B61" s="23" t="str">
        <f ca="1">$C$5</f>
        <v>Exercice 2016</v>
      </c>
      <c r="C61" s="66">
        <f>C19</f>
        <v>0</v>
      </c>
      <c r="D61" s="312"/>
      <c r="E61" s="316"/>
      <c r="F61" s="93" t="str">
        <f>IF(D61&gt;0,C61/D61,"0")</f>
        <v>0</v>
      </c>
    </row>
    <row r="62" spans="2:6" ht="15.95" customHeight="1" x14ac:dyDescent="0.2">
      <c r="B62" s="23" t="str">
        <f ca="1">$D$5</f>
        <v>Exercice 2017</v>
      </c>
      <c r="C62" s="66">
        <f>D19</f>
        <v>0</v>
      </c>
      <c r="D62" s="312"/>
      <c r="E62" s="316"/>
      <c r="F62" s="93" t="str">
        <f t="shared" ref="F62:F63" si="5">IF(D62&gt;0,C62/D62,"0")</f>
        <v>0</v>
      </c>
    </row>
    <row r="63" spans="2:6" ht="15.95" customHeight="1" x14ac:dyDescent="0.2">
      <c r="B63" s="96" t="str">
        <f ca="1">$E$5</f>
        <v>Exercice 2018</v>
      </c>
      <c r="C63" s="66">
        <f>E19</f>
        <v>0</v>
      </c>
      <c r="D63" s="312"/>
      <c r="E63" s="316"/>
      <c r="F63" s="93" t="str">
        <f t="shared" si="5"/>
        <v>0</v>
      </c>
    </row>
    <row r="64" spans="2:6" ht="15.95" customHeight="1" x14ac:dyDescent="0.2">
      <c r="B64" s="90" t="s">
        <v>178</v>
      </c>
      <c r="C64" s="92">
        <f>SUM(C61:C63)</f>
        <v>0</v>
      </c>
      <c r="D64" s="131"/>
      <c r="E64" s="132"/>
      <c r="F64" s="93">
        <f>SUM(F54:F61)</f>
        <v>0</v>
      </c>
    </row>
    <row r="66" spans="2:6" ht="15.95" customHeight="1" x14ac:dyDescent="0.2">
      <c r="B66" s="146" t="str">
        <f ca="1">IF(ISBLANK(B55),"",B55)</f>
        <v>Exercice 2016</v>
      </c>
      <c r="C66" s="98" t="s">
        <v>285</v>
      </c>
      <c r="D66" s="87" t="s">
        <v>197</v>
      </c>
      <c r="E66" s="95" t="s">
        <v>194</v>
      </c>
      <c r="F66" s="98" t="s">
        <v>286</v>
      </c>
    </row>
    <row r="67" spans="2:6" ht="15.95" customHeight="1" x14ac:dyDescent="0.2">
      <c r="B67" s="23" t="str">
        <f ca="1">$C$5</f>
        <v>Exercice 2016</v>
      </c>
      <c r="C67" s="66">
        <f>$C$55</f>
        <v>0</v>
      </c>
      <c r="D67" s="93">
        <f>$C$40*$E$55</f>
        <v>0</v>
      </c>
      <c r="E67" s="93">
        <f>IF($D$55&gt;0,$C$55/$D$55,0)</f>
        <v>0</v>
      </c>
      <c r="F67" s="93">
        <f>E67+D67</f>
        <v>0</v>
      </c>
    </row>
    <row r="68" spans="2:6" ht="15.95" customHeight="1" x14ac:dyDescent="0.2">
      <c r="B68" s="23" t="str">
        <f ca="1">$D$5</f>
        <v>Exercice 2017</v>
      </c>
      <c r="C68" s="66">
        <f>($C$55-IF($D$55=0,0,$C$55/$D$55))+$C$56</f>
        <v>0</v>
      </c>
      <c r="D68" s="93">
        <f>($C$55-IF($D$55=0,0,$C$55/$D$55))*$E$55+$C$56*$E$56</f>
        <v>0</v>
      </c>
      <c r="E68" s="93">
        <f>IF($D$55&gt;1,$C$55/$D$55,0)+IF($D$56&gt;0,$C$56/$D$56,0)</f>
        <v>0</v>
      </c>
      <c r="F68" s="93">
        <f>E68+D68</f>
        <v>0</v>
      </c>
    </row>
    <row r="69" spans="2:6" ht="15.95" customHeight="1" x14ac:dyDescent="0.2">
      <c r="B69" s="96" t="str">
        <f ca="1">$E$5</f>
        <v>Exercice 2018</v>
      </c>
      <c r="C69" s="66">
        <f>($C$55-2*IF($D$55&gt;2,$C$55/$D$55,0))+($C$56-IF($D$56&gt;1,$C$56/$D$56,0))+$C$57</f>
        <v>0</v>
      </c>
      <c r="D69" s="93">
        <f>($C$55-2*IF($D$55&gt;2,$C$55/$D$55,0))*$E$55+($C$56-IF($D$56&gt;1,$C$56/$D$56,0))*$E$56+$C$57*$E$57</f>
        <v>0</v>
      </c>
      <c r="E69" s="93">
        <f>IF($D$55&gt;2,$C$55/$D$55,0)+IF($D$56&gt;1,$C$56/$D$56,0)+IF($D$57&gt;0,$C$57/$D$57,0)</f>
        <v>0</v>
      </c>
      <c r="F69" s="93">
        <f>E69+D69</f>
        <v>0</v>
      </c>
    </row>
    <row r="71" spans="2:6" ht="15.95" customHeight="1" x14ac:dyDescent="0.2">
      <c r="B71" s="146" t="str">
        <f ca="1">B61</f>
        <v>Exercice 2016</v>
      </c>
      <c r="C71" s="98" t="s">
        <v>285</v>
      </c>
      <c r="D71" s="87" t="s">
        <v>197</v>
      </c>
      <c r="E71" s="95" t="s">
        <v>194</v>
      </c>
      <c r="F71" s="87" t="s">
        <v>286</v>
      </c>
    </row>
    <row r="72" spans="2:6" ht="15.95" customHeight="1" x14ac:dyDescent="0.2">
      <c r="B72" s="23" t="str">
        <f ca="1">$C$5</f>
        <v>Exercice 2016</v>
      </c>
      <c r="C72" s="66">
        <f>$C$61</f>
        <v>0</v>
      </c>
      <c r="D72" s="93">
        <f>$C$40*$E$61</f>
        <v>0</v>
      </c>
      <c r="E72" s="93">
        <f>IF($D$61&gt;0,$C$61/$D$61,0)</f>
        <v>0</v>
      </c>
      <c r="F72" s="93">
        <f>E72+D72</f>
        <v>0</v>
      </c>
    </row>
    <row r="73" spans="2:6" ht="15.95" customHeight="1" x14ac:dyDescent="0.2">
      <c r="B73" s="23" t="str">
        <f ca="1">$D$5</f>
        <v>Exercice 2017</v>
      </c>
      <c r="C73" s="66">
        <f>($C$61-IF($D$61=0,0,$C$61/$D$61))+$C$62</f>
        <v>0</v>
      </c>
      <c r="D73" s="93">
        <f>($C$61-IF($D$61=0,0,$C$61/$D$61))*$E$61+$C$62*$E$62</f>
        <v>0</v>
      </c>
      <c r="E73" s="93">
        <f>IF($D$61&gt;1,$C$61/$D$61,0)+IF($D$62&gt;0,$C$62/$D$62,0)</f>
        <v>0</v>
      </c>
      <c r="F73" s="93">
        <f>E73+D73</f>
        <v>0</v>
      </c>
    </row>
    <row r="74" spans="2:6" ht="15.95" customHeight="1" x14ac:dyDescent="0.2">
      <c r="B74" s="96" t="str">
        <f ca="1">$E$5</f>
        <v>Exercice 2018</v>
      </c>
      <c r="C74" s="66">
        <f>($C$61-2*IF($D$61&gt;2,$C$61/$D$61,0))+($C$62-IF($D$62&gt;1,$C$62/$D$62,0))+$C$63</f>
        <v>0</v>
      </c>
      <c r="D74" s="93">
        <f>($C$61-2*IF($D$61&gt;2,$C$61/$D$61,0))*$E$61+($C$62-IF($D$62&gt;1,$C$62/$D$62,0))*$E$62+$C$63*$E$63</f>
        <v>0</v>
      </c>
      <c r="E74" s="93">
        <f>IF($D$61&gt;2,$C$61/$D$61,0)+IF($D$62&gt;1,$C$62/$D$62,0)+IF($D$63&gt;0,$C$63/$D$63,0)</f>
        <v>0</v>
      </c>
      <c r="F74" s="93">
        <f>E74+D74</f>
        <v>0</v>
      </c>
    </row>
    <row r="76" spans="2:6" ht="15.95" customHeight="1" x14ac:dyDescent="0.2">
      <c r="B76" s="146" t="str">
        <f ca="1">B55&amp;" + "&amp;B61</f>
        <v>Exercice 2016 + Exercice 2016</v>
      </c>
      <c r="C76" s="98" t="s">
        <v>285</v>
      </c>
      <c r="D76" s="87" t="s">
        <v>197</v>
      </c>
      <c r="E76" s="95" t="s">
        <v>194</v>
      </c>
      <c r="F76" s="87" t="s">
        <v>286</v>
      </c>
    </row>
    <row r="77" spans="2:6" ht="15.95" customHeight="1" x14ac:dyDescent="0.2">
      <c r="B77" s="23" t="str">
        <f ca="1">$C$5</f>
        <v>Exercice 2016</v>
      </c>
      <c r="C77" s="66">
        <f>C72+C67</f>
        <v>0</v>
      </c>
      <c r="D77" s="93">
        <f t="shared" ref="D77:E79" si="6">D67+D72</f>
        <v>0</v>
      </c>
      <c r="E77" s="137">
        <f t="shared" si="6"/>
        <v>0</v>
      </c>
      <c r="F77" s="93">
        <f>E77+D77</f>
        <v>0</v>
      </c>
    </row>
    <row r="78" spans="2:6" ht="15.95" customHeight="1" x14ac:dyDescent="0.2">
      <c r="B78" s="23" t="str">
        <f ca="1">$D$5</f>
        <v>Exercice 2017</v>
      </c>
      <c r="C78" s="66">
        <f>C73+C68</f>
        <v>0</v>
      </c>
      <c r="D78" s="93">
        <f t="shared" si="6"/>
        <v>0</v>
      </c>
      <c r="E78" s="137">
        <f t="shared" si="6"/>
        <v>0</v>
      </c>
      <c r="F78" s="93">
        <f>E78+D78</f>
        <v>0</v>
      </c>
    </row>
    <row r="79" spans="2:6" ht="15.95" customHeight="1" x14ac:dyDescent="0.2">
      <c r="B79" s="96" t="str">
        <f ca="1">$E$5</f>
        <v>Exercice 2018</v>
      </c>
      <c r="C79" s="66">
        <f>C74+C69</f>
        <v>0</v>
      </c>
      <c r="D79" s="93">
        <f t="shared" si="6"/>
        <v>0</v>
      </c>
      <c r="E79" s="137">
        <f t="shared" si="6"/>
        <v>0</v>
      </c>
      <c r="F79" s="93">
        <f>E79+D79</f>
        <v>0</v>
      </c>
    </row>
    <row r="81" spans="2:6" ht="15.95" customHeight="1" x14ac:dyDescent="0.2">
      <c r="B81" s="101" t="s">
        <v>301</v>
      </c>
      <c r="C81" s="347" t="str">
        <f ca="1">$C$5</f>
        <v>Exercice 2016</v>
      </c>
      <c r="D81" s="347" t="str">
        <f ca="1">$D$5</f>
        <v>Exercice 2017</v>
      </c>
      <c r="E81" s="347" t="str">
        <f ca="1">$E$5</f>
        <v>Exercice 2018</v>
      </c>
    </row>
    <row r="82" spans="2:6" ht="15.95" customHeight="1" x14ac:dyDescent="0.2">
      <c r="B82" s="89" t="s">
        <v>103</v>
      </c>
      <c r="C82" s="136">
        <f>E50</f>
        <v>0</v>
      </c>
      <c r="D82" s="66">
        <f>E51</f>
        <v>0</v>
      </c>
      <c r="E82" s="66">
        <f>E52</f>
        <v>0</v>
      </c>
    </row>
    <row r="83" spans="2:6" ht="15.95" customHeight="1" x14ac:dyDescent="0.2">
      <c r="B83" s="89" t="s">
        <v>302</v>
      </c>
      <c r="C83" s="136">
        <f>E77</f>
        <v>0</v>
      </c>
      <c r="D83" s="66">
        <f>E78</f>
        <v>0</v>
      </c>
      <c r="E83" s="66">
        <f>E79</f>
        <v>0</v>
      </c>
    </row>
    <row r="84" spans="2:6" ht="15.95" customHeight="1" x14ac:dyDescent="0.2">
      <c r="B84" s="23" t="s">
        <v>178</v>
      </c>
      <c r="C84" s="92">
        <f>SUM(C82:C83)</f>
        <v>0</v>
      </c>
      <c r="D84" s="92">
        <f>SUM(D82:D83)</f>
        <v>0</v>
      </c>
      <c r="E84" s="92">
        <f>SUM(E82:E83)</f>
        <v>0</v>
      </c>
      <c r="F84" s="105"/>
    </row>
    <row r="86" spans="2:6" ht="15.95" customHeight="1" x14ac:dyDescent="0.2">
      <c r="B86" s="101" t="s">
        <v>60</v>
      </c>
      <c r="C86" s="347" t="str">
        <f ca="1">$C$5</f>
        <v>Exercice 2016</v>
      </c>
      <c r="D86" s="347" t="str">
        <f ca="1">$D$5</f>
        <v>Exercice 2017</v>
      </c>
      <c r="E86" s="347" t="str">
        <f ca="1">$E$5</f>
        <v>Exercice 2018</v>
      </c>
    </row>
    <row r="87" spans="2:6" ht="15.95" customHeight="1" x14ac:dyDescent="0.2">
      <c r="B87" s="89" t="s">
        <v>299</v>
      </c>
      <c r="C87" s="66">
        <f>D50</f>
        <v>0</v>
      </c>
      <c r="D87" s="66">
        <f>D51</f>
        <v>0</v>
      </c>
      <c r="E87" s="66">
        <f>D52</f>
        <v>0</v>
      </c>
    </row>
    <row r="88" spans="2:6" ht="15.95" customHeight="1" x14ac:dyDescent="0.2">
      <c r="B88" s="89" t="s">
        <v>298</v>
      </c>
      <c r="C88" s="66">
        <f>D77</f>
        <v>0</v>
      </c>
      <c r="D88" s="66">
        <f>D78</f>
        <v>0</v>
      </c>
      <c r="E88" s="66">
        <f>D79</f>
        <v>0</v>
      </c>
    </row>
    <row r="89" spans="2:6" ht="15.95" customHeight="1" x14ac:dyDescent="0.2">
      <c r="B89" s="23" t="s">
        <v>178</v>
      </c>
      <c r="C89" s="92">
        <f>SUM(C87:C88)</f>
        <v>0</v>
      </c>
      <c r="D89" s="92">
        <f>SUM(D87:D88)</f>
        <v>0</v>
      </c>
      <c r="E89" s="92">
        <f>SUM(E87:E88)</f>
        <v>0</v>
      </c>
    </row>
    <row r="91" spans="2:6" ht="15.95" customHeight="1" x14ac:dyDescent="0.2">
      <c r="B91" s="97" t="s">
        <v>200</v>
      </c>
      <c r="C91" s="97"/>
      <c r="D91" s="97"/>
      <c r="E91" s="97"/>
    </row>
    <row r="92" spans="2:6" ht="15.95" customHeight="1" x14ac:dyDescent="0.2">
      <c r="B92" s="97" t="s">
        <v>201</v>
      </c>
      <c r="C92" s="97"/>
      <c r="D92" s="97"/>
      <c r="E92" s="97"/>
      <c r="F92" s="97"/>
    </row>
    <row r="93" spans="2:6" ht="15.95" customHeight="1" x14ac:dyDescent="0.2">
      <c r="B93" s="97" t="s">
        <v>202</v>
      </c>
      <c r="C93" s="97"/>
      <c r="D93" s="97"/>
      <c r="E93" s="97"/>
      <c r="F93" s="97"/>
    </row>
  </sheetData>
  <hyperlinks>
    <hyperlink ref="B1" location="Sommaire!A1" display="Sommaire"/>
  </hyperlinks>
  <pageMargins left="0.78740157499999996" right="0.52" top="0.984251969" bottom="0.984251969" header="0.4921259845" footer="0.4921259845"/>
  <pageSetup paperSize="9" orientation="portrait" r:id="rId1"/>
  <headerFooter alignWithMargins="0">
    <oddHeader>&amp;A</oddHeader>
    <oddFoote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B1:F26"/>
  <sheetViews>
    <sheetView showGridLines="0" zoomScale="85" zoomScaleNormal="85" workbookViewId="0"/>
  </sheetViews>
  <sheetFormatPr baseColWidth="10" defaultRowHeight="15.95" customHeight="1" x14ac:dyDescent="0.2"/>
  <cols>
    <col min="1" max="1" width="5.28515625" style="86" customWidth="1"/>
    <col min="2" max="2" width="66.28515625" style="86" customWidth="1"/>
    <col min="3" max="5" width="20.7109375" style="86" customWidth="1"/>
    <col min="6" max="252" width="11.42578125" style="86"/>
    <col min="253" max="253" width="47" style="86" customWidth="1"/>
    <col min="254" max="508" width="11.42578125" style="86"/>
    <col min="509" max="509" width="47" style="86" customWidth="1"/>
    <col min="510" max="764" width="11.42578125" style="86"/>
    <col min="765" max="765" width="47" style="86" customWidth="1"/>
    <col min="766" max="1020" width="11.42578125" style="86"/>
    <col min="1021" max="1021" width="47" style="86" customWidth="1"/>
    <col min="1022" max="1276" width="11.42578125" style="86"/>
    <col min="1277" max="1277" width="47" style="86" customWidth="1"/>
    <col min="1278" max="1532" width="11.42578125" style="86"/>
    <col min="1533" max="1533" width="47" style="86" customWidth="1"/>
    <col min="1534" max="1788" width="11.42578125" style="86"/>
    <col min="1789" max="1789" width="47" style="86" customWidth="1"/>
    <col min="1790" max="2044" width="11.42578125" style="86"/>
    <col min="2045" max="2045" width="47" style="86" customWidth="1"/>
    <col min="2046" max="2300" width="11.42578125" style="86"/>
    <col min="2301" max="2301" width="47" style="86" customWidth="1"/>
    <col min="2302" max="2556" width="11.42578125" style="86"/>
    <col min="2557" max="2557" width="47" style="86" customWidth="1"/>
    <col min="2558" max="2812" width="11.42578125" style="86"/>
    <col min="2813" max="2813" width="47" style="86" customWidth="1"/>
    <col min="2814" max="3068" width="11.42578125" style="86"/>
    <col min="3069" max="3069" width="47" style="86" customWidth="1"/>
    <col min="3070" max="3324" width="11.42578125" style="86"/>
    <col min="3325" max="3325" width="47" style="86" customWidth="1"/>
    <col min="3326" max="3580" width="11.42578125" style="86"/>
    <col min="3581" max="3581" width="47" style="86" customWidth="1"/>
    <col min="3582" max="3836" width="11.42578125" style="86"/>
    <col min="3837" max="3837" width="47" style="86" customWidth="1"/>
    <col min="3838" max="4092" width="11.42578125" style="86"/>
    <col min="4093" max="4093" width="47" style="86" customWidth="1"/>
    <col min="4094" max="4348" width="11.42578125" style="86"/>
    <col min="4349" max="4349" width="47" style="86" customWidth="1"/>
    <col min="4350" max="4604" width="11.42578125" style="86"/>
    <col min="4605" max="4605" width="47" style="86" customWidth="1"/>
    <col min="4606" max="4860" width="11.42578125" style="86"/>
    <col min="4861" max="4861" width="47" style="86" customWidth="1"/>
    <col min="4862" max="5116" width="11.42578125" style="86"/>
    <col min="5117" max="5117" width="47" style="86" customWidth="1"/>
    <col min="5118" max="5372" width="11.42578125" style="86"/>
    <col min="5373" max="5373" width="47" style="86" customWidth="1"/>
    <col min="5374" max="5628" width="11.42578125" style="86"/>
    <col min="5629" max="5629" width="47" style="86" customWidth="1"/>
    <col min="5630" max="5884" width="11.42578125" style="86"/>
    <col min="5885" max="5885" width="47" style="86" customWidth="1"/>
    <col min="5886" max="6140" width="11.42578125" style="86"/>
    <col min="6141" max="6141" width="47" style="86" customWidth="1"/>
    <col min="6142" max="6396" width="11.42578125" style="86"/>
    <col min="6397" max="6397" width="47" style="86" customWidth="1"/>
    <col min="6398" max="6652" width="11.42578125" style="86"/>
    <col min="6653" max="6653" width="47" style="86" customWidth="1"/>
    <col min="6654" max="6908" width="11.42578125" style="86"/>
    <col min="6909" max="6909" width="47" style="86" customWidth="1"/>
    <col min="6910" max="7164" width="11.42578125" style="86"/>
    <col min="7165" max="7165" width="47" style="86" customWidth="1"/>
    <col min="7166" max="7420" width="11.42578125" style="86"/>
    <col min="7421" max="7421" width="47" style="86" customWidth="1"/>
    <col min="7422" max="7676" width="11.42578125" style="86"/>
    <col min="7677" max="7677" width="47" style="86" customWidth="1"/>
    <col min="7678" max="7932" width="11.42578125" style="86"/>
    <col min="7933" max="7933" width="47" style="86" customWidth="1"/>
    <col min="7934" max="8188" width="11.42578125" style="86"/>
    <col min="8189" max="8189" width="47" style="86" customWidth="1"/>
    <col min="8190" max="8444" width="11.42578125" style="86"/>
    <col min="8445" max="8445" width="47" style="86" customWidth="1"/>
    <col min="8446" max="8700" width="11.42578125" style="86"/>
    <col min="8701" max="8701" width="47" style="86" customWidth="1"/>
    <col min="8702" max="8956" width="11.42578125" style="86"/>
    <col min="8957" max="8957" width="47" style="86" customWidth="1"/>
    <col min="8958" max="9212" width="11.42578125" style="86"/>
    <col min="9213" max="9213" width="47" style="86" customWidth="1"/>
    <col min="9214" max="9468" width="11.42578125" style="86"/>
    <col min="9469" max="9469" width="47" style="86" customWidth="1"/>
    <col min="9470" max="9724" width="11.42578125" style="86"/>
    <col min="9725" max="9725" width="47" style="86" customWidth="1"/>
    <col min="9726" max="9980" width="11.42578125" style="86"/>
    <col min="9981" max="9981" width="47" style="86" customWidth="1"/>
    <col min="9982" max="10236" width="11.42578125" style="86"/>
    <col min="10237" max="10237" width="47" style="86" customWidth="1"/>
    <col min="10238" max="10492" width="11.42578125" style="86"/>
    <col min="10493" max="10493" width="47" style="86" customWidth="1"/>
    <col min="10494" max="10748" width="11.42578125" style="86"/>
    <col min="10749" max="10749" width="47" style="86" customWidth="1"/>
    <col min="10750" max="11004" width="11.42578125" style="86"/>
    <col min="11005" max="11005" width="47" style="86" customWidth="1"/>
    <col min="11006" max="11260" width="11.42578125" style="86"/>
    <col min="11261" max="11261" width="47" style="86" customWidth="1"/>
    <col min="11262" max="11516" width="11.42578125" style="86"/>
    <col min="11517" max="11517" width="47" style="86" customWidth="1"/>
    <col min="11518" max="11772" width="11.42578125" style="86"/>
    <col min="11773" max="11773" width="47" style="86" customWidth="1"/>
    <col min="11774" max="12028" width="11.42578125" style="86"/>
    <col min="12029" max="12029" width="47" style="86" customWidth="1"/>
    <col min="12030" max="12284" width="11.42578125" style="86"/>
    <col min="12285" max="12285" width="47" style="86" customWidth="1"/>
    <col min="12286" max="12540" width="11.42578125" style="86"/>
    <col min="12541" max="12541" width="47" style="86" customWidth="1"/>
    <col min="12542" max="12796" width="11.42578125" style="86"/>
    <col min="12797" max="12797" width="47" style="86" customWidth="1"/>
    <col min="12798" max="13052" width="11.42578125" style="86"/>
    <col min="13053" max="13053" width="47" style="86" customWidth="1"/>
    <col min="13054" max="13308" width="11.42578125" style="86"/>
    <col min="13309" max="13309" width="47" style="86" customWidth="1"/>
    <col min="13310" max="13564" width="11.42578125" style="86"/>
    <col min="13565" max="13565" width="47" style="86" customWidth="1"/>
    <col min="13566" max="13820" width="11.42578125" style="86"/>
    <col min="13821" max="13821" width="47" style="86" customWidth="1"/>
    <col min="13822" max="14076" width="11.42578125" style="86"/>
    <col min="14077" max="14077" width="47" style="86" customWidth="1"/>
    <col min="14078" max="14332" width="11.42578125" style="86"/>
    <col min="14333" max="14333" width="47" style="86" customWidth="1"/>
    <col min="14334" max="14588" width="11.42578125" style="86"/>
    <col min="14589" max="14589" width="47" style="86" customWidth="1"/>
    <col min="14590" max="14844" width="11.42578125" style="86"/>
    <col min="14845" max="14845" width="47" style="86" customWidth="1"/>
    <col min="14846" max="15100" width="11.42578125" style="86"/>
    <col min="15101" max="15101" width="47" style="86" customWidth="1"/>
    <col min="15102" max="15356" width="11.42578125" style="86"/>
    <col min="15357" max="15357" width="47" style="86" customWidth="1"/>
    <col min="15358" max="15612" width="11.42578125" style="86"/>
    <col min="15613" max="15613" width="47" style="86" customWidth="1"/>
    <col min="15614" max="15868" width="11.42578125" style="86"/>
    <col min="15869" max="15869" width="47" style="86" customWidth="1"/>
    <col min="15870" max="16124" width="11.42578125" style="86"/>
    <col min="16125" max="16125" width="47" style="86" customWidth="1"/>
    <col min="16126" max="16384" width="11.42578125" style="86"/>
  </cols>
  <sheetData>
    <row r="1" spans="2:6" ht="15.95" customHeight="1" x14ac:dyDescent="0.2">
      <c r="B1" s="339" t="s">
        <v>185</v>
      </c>
    </row>
    <row r="2" spans="2:6" ht="15.95" customHeight="1" x14ac:dyDescent="0.2">
      <c r="B2" s="339"/>
    </row>
    <row r="3" spans="2:6" ht="15.95" customHeight="1" x14ac:dyDescent="0.25">
      <c r="B3" s="299" t="s">
        <v>120</v>
      </c>
      <c r="C3" s="299"/>
      <c r="D3" s="155"/>
      <c r="E3" s="155"/>
      <c r="F3" s="155"/>
    </row>
    <row r="4" spans="2:6" ht="15.95" customHeight="1" x14ac:dyDescent="0.25">
      <c r="B4" s="299"/>
      <c r="C4" s="299"/>
      <c r="D4" s="155"/>
      <c r="E4" s="155"/>
      <c r="F4" s="155"/>
    </row>
    <row r="5" spans="2:6" ht="15.95" customHeight="1" x14ac:dyDescent="0.25">
      <c r="B5" s="300" t="s">
        <v>105</v>
      </c>
      <c r="C5" s="154" t="str">
        <f ca="1">"Exercice " &amp;Sommaire!$H$6</f>
        <v>Exercice 2016</v>
      </c>
      <c r="D5" s="154" t="str">
        <f ca="1">"Exercice " &amp;Sommaire!$H$6 +1</f>
        <v>Exercice 2017</v>
      </c>
      <c r="E5" s="154" t="str">
        <f ca="1">"Exercice " &amp;Sommaire!$H$6 +2</f>
        <v>Exercice 2018</v>
      </c>
    </row>
    <row r="6" spans="2:6" ht="15.95" customHeight="1" x14ac:dyDescent="0.25">
      <c r="B6" s="301" t="s">
        <v>106</v>
      </c>
      <c r="C6" s="302"/>
      <c r="D6" s="302"/>
      <c r="E6" s="302"/>
    </row>
    <row r="7" spans="2:6" ht="15.95" customHeight="1" x14ac:dyDescent="0.25">
      <c r="B7" s="303" t="s">
        <v>108</v>
      </c>
      <c r="C7" s="304">
        <f>'Paramètres Investissement'!D14</f>
        <v>0</v>
      </c>
      <c r="D7" s="304">
        <f>'Paramètres Investissement'!D44</f>
        <v>0</v>
      </c>
      <c r="E7" s="304">
        <f>'Paramètres Investissement'!D74</f>
        <v>0</v>
      </c>
    </row>
    <row r="8" spans="2:6" ht="15.95" customHeight="1" x14ac:dyDescent="0.25">
      <c r="B8" s="303" t="s">
        <v>107</v>
      </c>
      <c r="C8" s="304">
        <f>'Paramètres Investissement'!D22</f>
        <v>0</v>
      </c>
      <c r="D8" s="304">
        <f>'Paramètres Investissement'!D52</f>
        <v>0</v>
      </c>
      <c r="E8" s="304">
        <f>'Paramètres Investissement'!D82</f>
        <v>0</v>
      </c>
    </row>
    <row r="9" spans="2:6" ht="15.95" customHeight="1" x14ac:dyDescent="0.25">
      <c r="B9" s="303" t="s">
        <v>109</v>
      </c>
      <c r="C9" s="304">
        <f>'Paramètres Investissement'!D31</f>
        <v>0</v>
      </c>
      <c r="D9" s="304">
        <f>'Paramètres Investissement'!D61</f>
        <v>0</v>
      </c>
      <c r="E9" s="304">
        <f>'Paramètres Investissement'!D91</f>
        <v>0</v>
      </c>
    </row>
    <row r="10" spans="2:6" ht="15.95" customHeight="1" x14ac:dyDescent="0.25">
      <c r="B10" s="305" t="s">
        <v>110</v>
      </c>
      <c r="C10" s="306">
        <f>'FR, BFR, TN'!L26</f>
        <v>0</v>
      </c>
      <c r="D10" s="306">
        <f>'FR, BFR, TN'!M26</f>
        <v>0</v>
      </c>
      <c r="E10" s="306">
        <f>'FR, BFR, TN'!N26</f>
        <v>0</v>
      </c>
    </row>
    <row r="11" spans="2:6" ht="15.95" customHeight="1" x14ac:dyDescent="0.25">
      <c r="B11" s="305" t="s">
        <v>394</v>
      </c>
      <c r="C11" s="306">
        <f>'Paramètres Financement'!C84</f>
        <v>0</v>
      </c>
      <c r="D11" s="306">
        <f>'Paramètres Financement'!D84</f>
        <v>0</v>
      </c>
      <c r="E11" s="306">
        <f>'Paramètres Financement'!E84</f>
        <v>0</v>
      </c>
    </row>
    <row r="12" spans="2:6" ht="15.95" customHeight="1" x14ac:dyDescent="0.25">
      <c r="B12" s="307" t="s">
        <v>111</v>
      </c>
      <c r="C12" s="351"/>
      <c r="D12" s="351"/>
      <c r="E12" s="351"/>
    </row>
    <row r="13" spans="2:6" ht="15.95" customHeight="1" x14ac:dyDescent="0.25">
      <c r="B13" s="300" t="s">
        <v>112</v>
      </c>
      <c r="C13" s="309">
        <f>SUM(C7:C11)</f>
        <v>0</v>
      </c>
      <c r="D13" s="309">
        <f>SUM(D7:D11)</f>
        <v>0</v>
      </c>
      <c r="E13" s="309">
        <f>SUM(E7:E11)</f>
        <v>0</v>
      </c>
    </row>
    <row r="14" spans="2:6" ht="15.95" customHeight="1" x14ac:dyDescent="0.25">
      <c r="B14" s="301" t="s">
        <v>113</v>
      </c>
      <c r="C14" s="302">
        <f>CAF!C12</f>
        <v>0</v>
      </c>
      <c r="D14" s="302">
        <f>CAF!D12</f>
        <v>0</v>
      </c>
      <c r="E14" s="302">
        <f>CAF!E12</f>
        <v>0</v>
      </c>
    </row>
    <row r="15" spans="2:6" ht="15.95" customHeight="1" x14ac:dyDescent="0.25">
      <c r="B15" s="305" t="s">
        <v>114</v>
      </c>
      <c r="C15" s="306">
        <f>SIG!C37</f>
        <v>0</v>
      </c>
      <c r="D15" s="306">
        <f>SIG!D37</f>
        <v>0</v>
      </c>
      <c r="E15" s="306">
        <f>SIG!E37</f>
        <v>0</v>
      </c>
    </row>
    <row r="16" spans="2:6" ht="15.95" customHeight="1" x14ac:dyDescent="0.25">
      <c r="B16" s="305" t="s">
        <v>115</v>
      </c>
      <c r="C16" s="306">
        <f>'Paramètres Financement'!C9</f>
        <v>0</v>
      </c>
      <c r="D16" s="306">
        <f>'Paramètres Financement'!D9</f>
        <v>0</v>
      </c>
      <c r="E16" s="306">
        <f>'Paramètres Financement'!E9</f>
        <v>0</v>
      </c>
    </row>
    <row r="17" spans="2:5" ht="15.95" customHeight="1" x14ac:dyDescent="0.25">
      <c r="B17" s="305" t="s">
        <v>516</v>
      </c>
      <c r="C17" s="306">
        <f>'Paramètres Financement'!C24</f>
        <v>0</v>
      </c>
      <c r="D17" s="306">
        <f>'Paramètres Financement'!D24</f>
        <v>0</v>
      </c>
      <c r="E17" s="306">
        <f>'Paramètres Financement'!E24</f>
        <v>0</v>
      </c>
    </row>
    <row r="18" spans="2:5" ht="15.95" customHeight="1" x14ac:dyDescent="0.25">
      <c r="B18" s="305" t="s">
        <v>328</v>
      </c>
      <c r="C18" s="306">
        <f>'Paramètres Financement'!C14</f>
        <v>0</v>
      </c>
      <c r="D18" s="306">
        <f>'Paramètres Financement'!D14</f>
        <v>0</v>
      </c>
      <c r="E18" s="306">
        <f>'Paramètres Financement'!E14</f>
        <v>0</v>
      </c>
    </row>
    <row r="19" spans="2:5" ht="15.95" customHeight="1" x14ac:dyDescent="0.25">
      <c r="B19" s="307" t="s">
        <v>104</v>
      </c>
      <c r="C19" s="308">
        <f ca="1">'Paramètres Financement'!C20</f>
        <v>0</v>
      </c>
      <c r="D19" s="308">
        <f ca="1">'Paramètres Financement'!D20</f>
        <v>0</v>
      </c>
      <c r="E19" s="308">
        <f ca="1">'Paramètres Financement'!E20</f>
        <v>0</v>
      </c>
    </row>
    <row r="20" spans="2:5" ht="15.95" customHeight="1" x14ac:dyDescent="0.25">
      <c r="B20" s="300" t="s">
        <v>116</v>
      </c>
      <c r="C20" s="309">
        <f ca="1">SUM(C14:C19)</f>
        <v>0</v>
      </c>
      <c r="D20" s="309">
        <f ca="1">SUM(D14:D19)</f>
        <v>0</v>
      </c>
      <c r="E20" s="309">
        <f ca="1">SUM(E14:E19)</f>
        <v>0</v>
      </c>
    </row>
    <row r="21" spans="2:5" ht="15.95" customHeight="1" x14ac:dyDescent="0.25">
      <c r="B21" s="300" t="s">
        <v>117</v>
      </c>
      <c r="C21" s="309">
        <f ca="1">C20-C13</f>
        <v>0</v>
      </c>
      <c r="D21" s="309">
        <f ca="1">D20-D13</f>
        <v>0</v>
      </c>
      <c r="E21" s="309">
        <f ca="1">E20-E13</f>
        <v>0</v>
      </c>
    </row>
    <row r="22" spans="2:5" ht="15.95" customHeight="1" x14ac:dyDescent="0.25">
      <c r="B22" s="300" t="s">
        <v>118</v>
      </c>
      <c r="C22" s="350"/>
      <c r="D22" s="310">
        <f t="shared" ref="D22:E22" ca="1" si="0">C23</f>
        <v>0</v>
      </c>
      <c r="E22" s="310">
        <f t="shared" ca="1" si="0"/>
        <v>0</v>
      </c>
    </row>
    <row r="23" spans="2:5" ht="15.95" customHeight="1" x14ac:dyDescent="0.25">
      <c r="B23" s="300" t="s">
        <v>119</v>
      </c>
      <c r="C23" s="310">
        <f t="shared" ref="C23:E23" ca="1" si="1">C21+C22</f>
        <v>0</v>
      </c>
      <c r="D23" s="310">
        <f t="shared" ca="1" si="1"/>
        <v>0</v>
      </c>
      <c r="E23" s="310">
        <f t="shared" ca="1" si="1"/>
        <v>0</v>
      </c>
    </row>
    <row r="26" spans="2:5" ht="15.95" customHeight="1" x14ac:dyDescent="0.2">
      <c r="C26" s="105"/>
    </row>
  </sheetData>
  <hyperlinks>
    <hyperlink ref="B1" location="Sommaire!A1" display="Sommaire"/>
  </hyperlinks>
  <pageMargins left="0.78740157480314965" right="0.78740157480314965" top="1.27" bottom="0.98425196850393704" header="0.51181102362204722" footer="0.51181102362204722"/>
  <pageSetup paperSize="9" orientation="portrait" r:id="rId1"/>
  <headerFooter alignWithMargins="0">
    <oddHeader>&amp;CPLAN DE FINANCEMENT PREVISIONNEL</oddHeader>
    <oddFooter>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6" tint="-0.249977111117893"/>
  </sheetPr>
  <dimension ref="A1:AW463"/>
  <sheetViews>
    <sheetView showGridLines="0" zoomScale="70" zoomScaleNormal="70" workbookViewId="0">
      <selection activeCell="C20" sqref="C20"/>
    </sheetView>
  </sheetViews>
  <sheetFormatPr baseColWidth="10" defaultRowHeight="15.75" outlineLevelRow="1" x14ac:dyDescent="0.2"/>
  <cols>
    <col min="1" max="1" width="65" style="68" bestFit="1" customWidth="1"/>
    <col min="2" max="4" width="15.42578125" style="68" bestFit="1" customWidth="1"/>
    <col min="5" max="13" width="12.7109375" style="68" customWidth="1"/>
    <col min="14" max="14" width="25.28515625" style="68" bestFit="1" customWidth="1"/>
    <col min="15" max="15" width="26.5703125" style="68" customWidth="1"/>
    <col min="16" max="16" width="18.85546875" style="68" bestFit="1" customWidth="1"/>
    <col min="17" max="17" width="11.42578125" style="68"/>
    <col min="18" max="18" width="66.85546875" style="68" bestFit="1" customWidth="1"/>
    <col min="19" max="30" width="11.42578125" style="68"/>
    <col min="31" max="31" width="12.85546875" style="68" bestFit="1" customWidth="1"/>
    <col min="32" max="34" width="11.42578125" style="68"/>
    <col min="35" max="35" width="66.85546875" style="68" bestFit="1" customWidth="1"/>
    <col min="36" max="47" width="11.42578125" style="68"/>
    <col min="48" max="48" width="12.85546875" style="68" bestFit="1" customWidth="1"/>
    <col min="49" max="16384" width="11.42578125" style="68"/>
  </cols>
  <sheetData>
    <row r="1" spans="1:13" x14ac:dyDescent="0.2">
      <c r="B1" s="279" t="s">
        <v>185</v>
      </c>
      <c r="C1" s="298" t="s">
        <v>398</v>
      </c>
    </row>
    <row r="2" spans="1:13" x14ac:dyDescent="0.2">
      <c r="C2" s="298" t="s">
        <v>240</v>
      </c>
    </row>
    <row r="3" spans="1:13" x14ac:dyDescent="0.2">
      <c r="C3" s="298" t="s">
        <v>239</v>
      </c>
      <c r="M3" s="74"/>
    </row>
    <row r="4" spans="1:13" x14ac:dyDescent="0.2">
      <c r="C4" s="298" t="s">
        <v>403</v>
      </c>
      <c r="M4" s="74"/>
    </row>
    <row r="5" spans="1:13" x14ac:dyDescent="0.2">
      <c r="M5" s="74"/>
    </row>
    <row r="6" spans="1:13" s="74" customFormat="1" x14ac:dyDescent="0.2"/>
    <row r="7" spans="1:13" x14ac:dyDescent="0.2">
      <c r="C7" s="157"/>
      <c r="D7" s="157"/>
      <c r="E7" s="157"/>
    </row>
    <row r="8" spans="1:13" x14ac:dyDescent="0.2">
      <c r="C8" s="157"/>
      <c r="D8" s="157"/>
      <c r="E8" s="157"/>
    </row>
    <row r="9" spans="1:13" x14ac:dyDescent="0.2">
      <c r="C9" s="71"/>
    </row>
    <row r="10" spans="1:13" x14ac:dyDescent="0.2">
      <c r="E10" s="71"/>
    </row>
    <row r="12" spans="1:13" x14ac:dyDescent="0.2">
      <c r="A12" s="159"/>
      <c r="C12" s="159"/>
    </row>
    <row r="13" spans="1:13" x14ac:dyDescent="0.2">
      <c r="A13" s="159"/>
      <c r="C13" s="159"/>
    </row>
    <row r="14" spans="1:13" x14ac:dyDescent="0.2">
      <c r="A14" s="160"/>
      <c r="C14" s="160"/>
    </row>
    <row r="15" spans="1:13" x14ac:dyDescent="0.2">
      <c r="A15" s="160"/>
      <c r="C15" s="160"/>
    </row>
    <row r="16" spans="1:13" ht="15.95" customHeight="1" x14ac:dyDescent="0.2">
      <c r="A16" s="70"/>
      <c r="B16" s="70"/>
      <c r="C16" s="70"/>
      <c r="D16" s="70"/>
      <c r="E16" s="70"/>
      <c r="F16" s="70"/>
      <c r="G16" s="70"/>
      <c r="H16" s="70"/>
    </row>
    <row r="17" spans="1:15" ht="15.95" customHeight="1" x14ac:dyDescent="0.2">
      <c r="A17" s="471" t="s">
        <v>220</v>
      </c>
      <c r="B17" s="463" t="str">
        <f ca="1">"Exercice " &amp;Sommaire!$H$6</f>
        <v>Exercice 2016</v>
      </c>
      <c r="C17" s="464"/>
      <c r="D17" s="464"/>
      <c r="E17" s="465"/>
      <c r="F17" s="463" t="str">
        <f ca="1">"Exercice " &amp;Sommaire!$H$6+1</f>
        <v>Exercice 2017</v>
      </c>
      <c r="G17" s="464"/>
      <c r="H17" s="464"/>
      <c r="I17" s="465"/>
      <c r="J17" s="463" t="str">
        <f ca="1">"Exercice " &amp;Sommaire!$H$6+2</f>
        <v>Exercice 2018</v>
      </c>
      <c r="K17" s="464"/>
      <c r="L17" s="464"/>
      <c r="M17" s="465"/>
    </row>
    <row r="18" spans="1:15" ht="15.95" customHeight="1" x14ac:dyDescent="0.2">
      <c r="A18" s="472"/>
      <c r="B18" s="203" t="s">
        <v>329</v>
      </c>
      <c r="C18" s="203" t="s">
        <v>331</v>
      </c>
      <c r="D18" s="203" t="s">
        <v>332</v>
      </c>
      <c r="E18" s="203" t="s">
        <v>330</v>
      </c>
      <c r="F18" s="203" t="s">
        <v>329</v>
      </c>
      <c r="G18" s="203" t="s">
        <v>331</v>
      </c>
      <c r="H18" s="203" t="s">
        <v>332</v>
      </c>
      <c r="I18" s="203" t="s">
        <v>330</v>
      </c>
      <c r="J18" s="203" t="s">
        <v>329</v>
      </c>
      <c r="K18" s="203" t="s">
        <v>331</v>
      </c>
      <c r="L18" s="203" t="s">
        <v>332</v>
      </c>
      <c r="M18" s="203" t="s">
        <v>330</v>
      </c>
      <c r="N18" s="203" t="s">
        <v>525</v>
      </c>
      <c r="O18" s="203" t="s">
        <v>515</v>
      </c>
    </row>
    <row r="19" spans="1:15" s="74" customFormat="1" ht="15.95" customHeight="1" x14ac:dyDescent="0.2">
      <c r="A19" s="119" t="s">
        <v>47</v>
      </c>
      <c r="B19" s="77">
        <f>SUM(B20:B22)</f>
        <v>0</v>
      </c>
      <c r="C19" s="195">
        <v>0.2</v>
      </c>
      <c r="D19" s="77">
        <f>B19*C19</f>
        <v>0</v>
      </c>
      <c r="E19" s="77">
        <f>B19+D19</f>
        <v>0</v>
      </c>
      <c r="F19" s="120">
        <f>SUM(F20:F22)</f>
        <v>0</v>
      </c>
      <c r="G19" s="195">
        <v>0.2</v>
      </c>
      <c r="H19" s="120">
        <f>F19*G19</f>
        <v>0</v>
      </c>
      <c r="I19" s="120">
        <f>F19+H19</f>
        <v>0</v>
      </c>
      <c r="J19" s="120">
        <f>SUM(J20:J22)</f>
        <v>0</v>
      </c>
      <c r="K19" s="195">
        <v>0.2</v>
      </c>
      <c r="L19" s="120">
        <f>J19*K19</f>
        <v>0</v>
      </c>
      <c r="M19" s="120">
        <f>J19+L19</f>
        <v>0</v>
      </c>
      <c r="N19" s="280"/>
      <c r="O19" s="280"/>
    </row>
    <row r="20" spans="1:15" s="74" customFormat="1" ht="15.95" customHeight="1" outlineLevel="1" x14ac:dyDescent="0.2">
      <c r="A20" s="85" t="s">
        <v>213</v>
      </c>
      <c r="B20" s="285"/>
      <c r="C20" s="192">
        <v>0.2</v>
      </c>
      <c r="D20" s="136">
        <f>B20*C20</f>
        <v>0</v>
      </c>
      <c r="E20" s="136">
        <f>B20+D20</f>
        <v>0</v>
      </c>
      <c r="F20" s="285"/>
      <c r="G20" s="192">
        <v>0.2</v>
      </c>
      <c r="H20" s="163">
        <f t="shared" ref="H20:H32" si="0">F20*G20</f>
        <v>0</v>
      </c>
      <c r="I20" s="163">
        <f t="shared" ref="I20:I32" si="1">F20+H20</f>
        <v>0</v>
      </c>
      <c r="J20" s="291"/>
      <c r="K20" s="192">
        <v>0.2</v>
      </c>
      <c r="L20" s="163">
        <f t="shared" ref="L20:L32" si="2">J20*K20</f>
        <v>0</v>
      </c>
      <c r="M20" s="163">
        <f t="shared" ref="M20:M32" si="3">J20+L20</f>
        <v>0</v>
      </c>
      <c r="N20" s="76" t="s">
        <v>344</v>
      </c>
      <c r="O20" s="125" t="s">
        <v>453</v>
      </c>
    </row>
    <row r="21" spans="1:15" s="74" customFormat="1" ht="15.95" customHeight="1" outlineLevel="1" x14ac:dyDescent="0.2">
      <c r="A21" s="85" t="s">
        <v>214</v>
      </c>
      <c r="B21" s="286"/>
      <c r="C21" s="192">
        <v>0.2</v>
      </c>
      <c r="D21" s="136">
        <f t="shared" ref="D21:D32" si="4">B21*C21</f>
        <v>0</v>
      </c>
      <c r="E21" s="136">
        <f t="shared" ref="E21:E32" si="5">B21+D21</f>
        <v>0</v>
      </c>
      <c r="F21" s="286"/>
      <c r="G21" s="192">
        <v>0.2</v>
      </c>
      <c r="H21" s="120">
        <f t="shared" si="0"/>
        <v>0</v>
      </c>
      <c r="I21" s="120">
        <f t="shared" si="1"/>
        <v>0</v>
      </c>
      <c r="J21" s="289"/>
      <c r="K21" s="192">
        <v>0.2</v>
      </c>
      <c r="L21" s="120">
        <f t="shared" si="2"/>
        <v>0</v>
      </c>
      <c r="M21" s="120">
        <f t="shared" si="3"/>
        <v>0</v>
      </c>
      <c r="N21" s="76" t="s">
        <v>344</v>
      </c>
      <c r="O21" s="125" t="s">
        <v>453</v>
      </c>
    </row>
    <row r="22" spans="1:15" s="74" customFormat="1" ht="15.95" customHeight="1" outlineLevel="1" x14ac:dyDescent="0.2">
      <c r="A22" s="85" t="s">
        <v>308</v>
      </c>
      <c r="B22" s="286"/>
      <c r="C22" s="192">
        <v>0.2</v>
      </c>
      <c r="D22" s="136">
        <f t="shared" si="4"/>
        <v>0</v>
      </c>
      <c r="E22" s="136">
        <f t="shared" si="5"/>
        <v>0</v>
      </c>
      <c r="F22" s="286"/>
      <c r="G22" s="192">
        <v>0.2</v>
      </c>
      <c r="H22" s="120">
        <f t="shared" si="0"/>
        <v>0</v>
      </c>
      <c r="I22" s="120">
        <f t="shared" si="1"/>
        <v>0</v>
      </c>
      <c r="J22" s="289"/>
      <c r="K22" s="192">
        <v>0.2</v>
      </c>
      <c r="L22" s="120">
        <f t="shared" si="2"/>
        <v>0</v>
      </c>
      <c r="M22" s="120">
        <f t="shared" si="3"/>
        <v>0</v>
      </c>
      <c r="N22" s="76" t="s">
        <v>344</v>
      </c>
      <c r="O22" s="125" t="s">
        <v>453</v>
      </c>
    </row>
    <row r="23" spans="1:15" s="74" customFormat="1" ht="15.95" customHeight="1" x14ac:dyDescent="0.2">
      <c r="A23" s="75" t="s">
        <v>218</v>
      </c>
      <c r="B23" s="286"/>
      <c r="C23" s="192">
        <v>0.2</v>
      </c>
      <c r="D23" s="136">
        <f t="shared" si="4"/>
        <v>0</v>
      </c>
      <c r="E23" s="136">
        <f t="shared" si="5"/>
        <v>0</v>
      </c>
      <c r="F23" s="286"/>
      <c r="G23" s="192">
        <v>0.2</v>
      </c>
      <c r="H23" s="120">
        <f t="shared" si="0"/>
        <v>0</v>
      </c>
      <c r="I23" s="120">
        <f t="shared" si="1"/>
        <v>0</v>
      </c>
      <c r="J23" s="289"/>
      <c r="K23" s="192">
        <v>0.2</v>
      </c>
      <c r="L23" s="120">
        <f t="shared" si="2"/>
        <v>0</v>
      </c>
      <c r="M23" s="120">
        <f t="shared" si="3"/>
        <v>0</v>
      </c>
      <c r="N23" s="280"/>
      <c r="O23" s="280"/>
    </row>
    <row r="24" spans="1:15" s="74" customFormat="1" ht="15.95" customHeight="1" x14ac:dyDescent="0.2">
      <c r="A24" s="75" t="s">
        <v>219</v>
      </c>
      <c r="B24" s="286"/>
      <c r="C24" s="192">
        <v>0.2</v>
      </c>
      <c r="D24" s="136">
        <f t="shared" si="4"/>
        <v>0</v>
      </c>
      <c r="E24" s="136">
        <f t="shared" si="5"/>
        <v>0</v>
      </c>
      <c r="F24" s="286"/>
      <c r="G24" s="192">
        <v>0.2</v>
      </c>
      <c r="H24" s="120">
        <f t="shared" si="0"/>
        <v>0</v>
      </c>
      <c r="I24" s="120">
        <f t="shared" si="1"/>
        <v>0</v>
      </c>
      <c r="J24" s="289"/>
      <c r="K24" s="192">
        <v>0.2</v>
      </c>
      <c r="L24" s="120">
        <f t="shared" si="2"/>
        <v>0</v>
      </c>
      <c r="M24" s="120">
        <f t="shared" si="3"/>
        <v>0</v>
      </c>
      <c r="N24" s="280"/>
      <c r="O24" s="280"/>
    </row>
    <row r="25" spans="1:15" s="74" customFormat="1" ht="15.95" customHeight="1" x14ac:dyDescent="0.2">
      <c r="A25" s="119" t="s">
        <v>45</v>
      </c>
      <c r="B25" s="77">
        <f>SUM(B26:B28)</f>
        <v>0</v>
      </c>
      <c r="C25" s="195">
        <v>0.2</v>
      </c>
      <c r="D25" s="77">
        <f t="shared" si="4"/>
        <v>0</v>
      </c>
      <c r="E25" s="77">
        <f t="shared" si="5"/>
        <v>0</v>
      </c>
      <c r="F25" s="120">
        <f>SUM(F26:F28)</f>
        <v>0</v>
      </c>
      <c r="G25" s="195">
        <v>0.2</v>
      </c>
      <c r="H25" s="120">
        <f t="shared" si="0"/>
        <v>0</v>
      </c>
      <c r="I25" s="120">
        <f t="shared" si="1"/>
        <v>0</v>
      </c>
      <c r="J25" s="120">
        <f>SUM(J26:J28)</f>
        <v>0</v>
      </c>
      <c r="K25" s="195">
        <v>0.2</v>
      </c>
      <c r="L25" s="120">
        <f t="shared" si="2"/>
        <v>0</v>
      </c>
      <c r="M25" s="120">
        <f t="shared" si="3"/>
        <v>0</v>
      </c>
      <c r="N25" s="280"/>
      <c r="O25" s="280"/>
    </row>
    <row r="26" spans="1:15" s="74" customFormat="1" ht="15.95" customHeight="1" outlineLevel="1" x14ac:dyDescent="0.2">
      <c r="A26" s="85" t="s">
        <v>215</v>
      </c>
      <c r="B26" s="287"/>
      <c r="C26" s="192">
        <v>0.2</v>
      </c>
      <c r="D26" s="136">
        <f t="shared" si="4"/>
        <v>0</v>
      </c>
      <c r="E26" s="136">
        <f t="shared" si="5"/>
        <v>0</v>
      </c>
      <c r="F26" s="289"/>
      <c r="G26" s="192">
        <v>0.2</v>
      </c>
      <c r="H26" s="163">
        <f t="shared" si="0"/>
        <v>0</v>
      </c>
      <c r="I26" s="163">
        <f t="shared" si="1"/>
        <v>0</v>
      </c>
      <c r="J26" s="289"/>
      <c r="K26" s="192">
        <v>0.2</v>
      </c>
      <c r="L26" s="163">
        <f t="shared" si="2"/>
        <v>0</v>
      </c>
      <c r="M26" s="163">
        <f t="shared" si="3"/>
        <v>0</v>
      </c>
      <c r="N26" s="76" t="s">
        <v>344</v>
      </c>
      <c r="O26" s="125" t="s">
        <v>453</v>
      </c>
    </row>
    <row r="27" spans="1:15" s="74" customFormat="1" ht="15.95" customHeight="1" outlineLevel="1" x14ac:dyDescent="0.2">
      <c r="A27" s="85" t="s">
        <v>216</v>
      </c>
      <c r="B27" s="286"/>
      <c r="C27" s="192">
        <v>0.2</v>
      </c>
      <c r="D27" s="136">
        <f t="shared" si="4"/>
        <v>0</v>
      </c>
      <c r="E27" s="136">
        <f t="shared" si="5"/>
        <v>0</v>
      </c>
      <c r="F27" s="289"/>
      <c r="G27" s="192">
        <v>0.2</v>
      </c>
      <c r="H27" s="120">
        <f t="shared" si="0"/>
        <v>0</v>
      </c>
      <c r="I27" s="120">
        <f t="shared" si="1"/>
        <v>0</v>
      </c>
      <c r="J27" s="289"/>
      <c r="K27" s="192">
        <v>0.2</v>
      </c>
      <c r="L27" s="120">
        <f t="shared" si="2"/>
        <v>0</v>
      </c>
      <c r="M27" s="120">
        <f t="shared" si="3"/>
        <v>0</v>
      </c>
      <c r="N27" s="76" t="s">
        <v>344</v>
      </c>
      <c r="O27" s="125" t="s">
        <v>453</v>
      </c>
    </row>
    <row r="28" spans="1:15" s="74" customFormat="1" ht="15.95" customHeight="1" outlineLevel="1" x14ac:dyDescent="0.2">
      <c r="A28" s="85" t="s">
        <v>217</v>
      </c>
      <c r="B28" s="286"/>
      <c r="C28" s="192">
        <v>0.2</v>
      </c>
      <c r="D28" s="136">
        <f t="shared" si="4"/>
        <v>0</v>
      </c>
      <c r="E28" s="136">
        <f t="shared" si="5"/>
        <v>0</v>
      </c>
      <c r="F28" s="289"/>
      <c r="G28" s="192">
        <v>0.2</v>
      </c>
      <c r="H28" s="120">
        <f t="shared" si="0"/>
        <v>0</v>
      </c>
      <c r="I28" s="120">
        <f t="shared" si="1"/>
        <v>0</v>
      </c>
      <c r="J28" s="289"/>
      <c r="K28" s="192">
        <v>0.2</v>
      </c>
      <c r="L28" s="120">
        <f t="shared" si="2"/>
        <v>0</v>
      </c>
      <c r="M28" s="120">
        <f t="shared" si="3"/>
        <v>0</v>
      </c>
      <c r="N28" s="76" t="s">
        <v>344</v>
      </c>
      <c r="O28" s="125" t="s">
        <v>453</v>
      </c>
    </row>
    <row r="29" spans="1:15" s="74" customFormat="1" ht="15.95" customHeight="1" x14ac:dyDescent="0.2">
      <c r="A29" s="75" t="s">
        <v>346</v>
      </c>
      <c r="B29" s="77">
        <f>B19+B25</f>
        <v>0</v>
      </c>
      <c r="C29" s="168"/>
      <c r="D29" s="77">
        <f>D19+D25</f>
        <v>0</v>
      </c>
      <c r="E29" s="77">
        <f>E19+E25</f>
        <v>0</v>
      </c>
      <c r="F29" s="77">
        <f>F19+F25</f>
        <v>0</v>
      </c>
      <c r="G29" s="168"/>
      <c r="H29" s="77">
        <f>H19+H25</f>
        <v>0</v>
      </c>
      <c r="I29" s="77">
        <f>I19+I25</f>
        <v>0</v>
      </c>
      <c r="J29" s="77">
        <f>J19+J25</f>
        <v>0</v>
      </c>
      <c r="K29" s="168"/>
      <c r="L29" s="77">
        <f>L19+L25</f>
        <v>0</v>
      </c>
      <c r="M29" s="77">
        <f>M19+M25</f>
        <v>0</v>
      </c>
      <c r="N29" s="76" t="s">
        <v>344</v>
      </c>
      <c r="O29" s="125" t="s">
        <v>453</v>
      </c>
    </row>
    <row r="30" spans="1:15" s="74" customFormat="1" ht="15.95" customHeight="1" x14ac:dyDescent="0.2">
      <c r="A30" s="75" t="s">
        <v>306</v>
      </c>
      <c r="B30" s="288"/>
      <c r="C30" s="195">
        <v>0.2</v>
      </c>
      <c r="D30" s="77">
        <f t="shared" si="4"/>
        <v>0</v>
      </c>
      <c r="E30" s="77">
        <f t="shared" si="5"/>
        <v>0</v>
      </c>
      <c r="F30" s="290"/>
      <c r="G30" s="195">
        <v>0.2</v>
      </c>
      <c r="H30" s="120">
        <f t="shared" si="0"/>
        <v>0</v>
      </c>
      <c r="I30" s="120">
        <f t="shared" si="1"/>
        <v>0</v>
      </c>
      <c r="J30" s="290"/>
      <c r="K30" s="195">
        <v>0.2</v>
      </c>
      <c r="L30" s="120">
        <f t="shared" si="2"/>
        <v>0</v>
      </c>
      <c r="M30" s="120">
        <f t="shared" si="3"/>
        <v>0</v>
      </c>
      <c r="N30" s="280"/>
      <c r="O30" s="280"/>
    </row>
    <row r="31" spans="1:15" s="74" customFormat="1" ht="15.95" customHeight="1" x14ac:dyDescent="0.2">
      <c r="A31" s="75" t="s">
        <v>61</v>
      </c>
      <c r="B31" s="286"/>
      <c r="C31" s="192">
        <v>0.2</v>
      </c>
      <c r="D31" s="136">
        <f t="shared" si="4"/>
        <v>0</v>
      </c>
      <c r="E31" s="136">
        <f t="shared" si="5"/>
        <v>0</v>
      </c>
      <c r="F31" s="289"/>
      <c r="G31" s="192">
        <v>0.2</v>
      </c>
      <c r="H31" s="120">
        <f t="shared" si="0"/>
        <v>0</v>
      </c>
      <c r="I31" s="120">
        <f t="shared" si="1"/>
        <v>0</v>
      </c>
      <c r="J31" s="289"/>
      <c r="K31" s="192">
        <v>0.2</v>
      </c>
      <c r="L31" s="120">
        <f t="shared" si="2"/>
        <v>0</v>
      </c>
      <c r="M31" s="120">
        <f t="shared" si="3"/>
        <v>0</v>
      </c>
      <c r="N31" s="280"/>
      <c r="O31" s="280"/>
    </row>
    <row r="32" spans="1:15" s="74" customFormat="1" ht="15.95" customHeight="1" x14ac:dyDescent="0.2">
      <c r="A32" s="75" t="s">
        <v>63</v>
      </c>
      <c r="B32" s="286"/>
      <c r="C32" s="192">
        <v>0.2</v>
      </c>
      <c r="D32" s="136">
        <f t="shared" si="4"/>
        <v>0</v>
      </c>
      <c r="E32" s="136">
        <f t="shared" si="5"/>
        <v>0</v>
      </c>
      <c r="F32" s="289"/>
      <c r="G32" s="192">
        <v>0.2</v>
      </c>
      <c r="H32" s="120">
        <f t="shared" si="0"/>
        <v>0</v>
      </c>
      <c r="I32" s="120">
        <f t="shared" si="1"/>
        <v>0</v>
      </c>
      <c r="J32" s="289"/>
      <c r="K32" s="192">
        <v>0.2</v>
      </c>
      <c r="L32" s="120">
        <f t="shared" si="2"/>
        <v>0</v>
      </c>
      <c r="M32" s="120">
        <f t="shared" si="3"/>
        <v>0</v>
      </c>
      <c r="N32" s="280"/>
      <c r="O32" s="280"/>
    </row>
    <row r="33" spans="1:16" s="74" customFormat="1" ht="15.95" customHeight="1" x14ac:dyDescent="0.2">
      <c r="A33" s="353" t="s">
        <v>333</v>
      </c>
      <c r="B33" s="92">
        <f>B19+B25+B30+B31+B32</f>
        <v>0</v>
      </c>
      <c r="C33" s="168"/>
      <c r="D33" s="92">
        <f t="shared" ref="D33:M33" si="6">D19+D25+D30+D31+D32</f>
        <v>0</v>
      </c>
      <c r="E33" s="92">
        <f t="shared" si="6"/>
        <v>0</v>
      </c>
      <c r="F33" s="92">
        <f t="shared" si="6"/>
        <v>0</v>
      </c>
      <c r="G33" s="168"/>
      <c r="H33" s="92">
        <f t="shared" si="6"/>
        <v>0</v>
      </c>
      <c r="I33" s="92">
        <f t="shared" si="6"/>
        <v>0</v>
      </c>
      <c r="J33" s="92">
        <f t="shared" si="6"/>
        <v>0</v>
      </c>
      <c r="K33" s="168"/>
      <c r="L33" s="92">
        <f t="shared" si="6"/>
        <v>0</v>
      </c>
      <c r="M33" s="92">
        <f t="shared" si="6"/>
        <v>0</v>
      </c>
      <c r="N33" s="280"/>
      <c r="O33" s="280"/>
    </row>
    <row r="34" spans="1:16" ht="15.95" customHeight="1" x14ac:dyDescent="0.2">
      <c r="C34" s="161"/>
    </row>
    <row r="35" spans="1:16" s="74" customFormat="1" ht="15.95" customHeight="1" x14ac:dyDescent="0.2">
      <c r="A35" s="471" t="s">
        <v>221</v>
      </c>
      <c r="B35" s="463" t="str">
        <f ca="1">"Exercice " &amp; Sommaire!$H$6</f>
        <v>Exercice 2016</v>
      </c>
      <c r="C35" s="464"/>
      <c r="D35" s="464"/>
      <c r="E35" s="465"/>
      <c r="F35" s="463" t="str">
        <f ca="1">"Exercice " &amp; Sommaire!$H$6+1</f>
        <v>Exercice 2017</v>
      </c>
      <c r="G35" s="464"/>
      <c r="H35" s="464"/>
      <c r="I35" s="465"/>
      <c r="J35" s="466" t="str">
        <f ca="1">"Exercice " &amp; Sommaire!$H$6+2</f>
        <v>Exercice 2018</v>
      </c>
      <c r="K35" s="467"/>
      <c r="L35" s="467"/>
      <c r="M35" s="467"/>
    </row>
    <row r="36" spans="1:16" s="74" customFormat="1" ht="15.95" customHeight="1" x14ac:dyDescent="0.2">
      <c r="A36" s="472"/>
      <c r="B36" s="203" t="s">
        <v>329</v>
      </c>
      <c r="C36" s="203" t="s">
        <v>331</v>
      </c>
      <c r="D36" s="203" t="s">
        <v>332</v>
      </c>
      <c r="E36" s="203" t="s">
        <v>330</v>
      </c>
      <c r="F36" s="203" t="s">
        <v>329</v>
      </c>
      <c r="G36" s="203" t="s">
        <v>331</v>
      </c>
      <c r="H36" s="203" t="s">
        <v>332</v>
      </c>
      <c r="I36" s="203" t="s">
        <v>330</v>
      </c>
      <c r="J36" s="203" t="s">
        <v>329</v>
      </c>
      <c r="K36" s="203" t="s">
        <v>331</v>
      </c>
      <c r="L36" s="203" t="s">
        <v>332</v>
      </c>
      <c r="M36" s="203" t="s">
        <v>330</v>
      </c>
      <c r="N36" s="203" t="s">
        <v>525</v>
      </c>
      <c r="O36" s="203" t="s">
        <v>515</v>
      </c>
      <c r="P36" s="203" t="s">
        <v>404</v>
      </c>
    </row>
    <row r="37" spans="1:16" s="74" customFormat="1" ht="15.95" customHeight="1" x14ac:dyDescent="0.2">
      <c r="A37" s="120" t="s">
        <v>46</v>
      </c>
      <c r="B37" s="171">
        <f>SUM(B38:B39)</f>
        <v>0</v>
      </c>
      <c r="C37" s="195">
        <v>0.2</v>
      </c>
      <c r="D37" s="171">
        <f>B37*C37</f>
        <v>0</v>
      </c>
      <c r="E37" s="171">
        <f>B37+D37</f>
        <v>0</v>
      </c>
      <c r="F37" s="171">
        <f>SUM(F38:F39)</f>
        <v>0</v>
      </c>
      <c r="G37" s="195">
        <v>0.2</v>
      </c>
      <c r="H37" s="121">
        <f>F37*G37</f>
        <v>0</v>
      </c>
      <c r="I37" s="121">
        <f>F37+H37</f>
        <v>0</v>
      </c>
      <c r="J37" s="171">
        <f>SUM(J38:J39)</f>
        <v>0</v>
      </c>
      <c r="K37" s="195">
        <v>0.2</v>
      </c>
      <c r="L37" s="121">
        <f>J37*K37</f>
        <v>0</v>
      </c>
      <c r="M37" s="121">
        <f>J37+L37</f>
        <v>0</v>
      </c>
      <c r="N37" s="280"/>
      <c r="O37" s="280"/>
      <c r="P37" s="280"/>
    </row>
    <row r="38" spans="1:16" s="74" customFormat="1" ht="15.95" customHeight="1" outlineLevel="1" x14ac:dyDescent="0.2">
      <c r="A38" s="281" t="s">
        <v>211</v>
      </c>
      <c r="B38" s="292"/>
      <c r="C38" s="192">
        <v>0.2</v>
      </c>
      <c r="D38" s="193">
        <f t="shared" ref="D38:D63" si="7">B38*C38</f>
        <v>0</v>
      </c>
      <c r="E38" s="193">
        <f t="shared" ref="E38:E63" si="8">B38+D38</f>
        <v>0</v>
      </c>
      <c r="F38" s="292"/>
      <c r="G38" s="192">
        <v>0.2</v>
      </c>
      <c r="H38" s="170">
        <f t="shared" ref="H38:H63" si="9">F38*G38</f>
        <v>0</v>
      </c>
      <c r="I38" s="170">
        <f t="shared" ref="I38:I63" si="10">F38+H38</f>
        <v>0</v>
      </c>
      <c r="J38" s="292"/>
      <c r="K38" s="192">
        <v>0.2</v>
      </c>
      <c r="L38" s="170">
        <f t="shared" ref="L38:L63" si="11">J38*K38</f>
        <v>0</v>
      </c>
      <c r="M38" s="170">
        <f t="shared" ref="M38:M63" si="12">J38+L38</f>
        <v>0</v>
      </c>
      <c r="N38" s="76" t="s">
        <v>344</v>
      </c>
      <c r="O38" s="125" t="s">
        <v>453</v>
      </c>
      <c r="P38" s="76" t="s">
        <v>236</v>
      </c>
    </row>
    <row r="39" spans="1:16" s="74" customFormat="1" ht="15.95" customHeight="1" outlineLevel="1" x14ac:dyDescent="0.2">
      <c r="A39" s="282" t="s">
        <v>212</v>
      </c>
      <c r="B39" s="292"/>
      <c r="C39" s="192">
        <v>0.2</v>
      </c>
      <c r="D39" s="171">
        <f t="shared" si="7"/>
        <v>0</v>
      </c>
      <c r="E39" s="171">
        <f t="shared" si="8"/>
        <v>0</v>
      </c>
      <c r="F39" s="292"/>
      <c r="G39" s="192">
        <v>0.2</v>
      </c>
      <c r="H39" s="121">
        <f t="shared" si="9"/>
        <v>0</v>
      </c>
      <c r="I39" s="121">
        <f t="shared" si="10"/>
        <v>0</v>
      </c>
      <c r="J39" s="292"/>
      <c r="K39" s="192">
        <v>0.2</v>
      </c>
      <c r="L39" s="121">
        <f t="shared" si="11"/>
        <v>0</v>
      </c>
      <c r="M39" s="121">
        <f t="shared" si="12"/>
        <v>0</v>
      </c>
      <c r="N39" s="76" t="s">
        <v>344</v>
      </c>
      <c r="O39" s="125" t="s">
        <v>453</v>
      </c>
      <c r="P39" s="76" t="s">
        <v>236</v>
      </c>
    </row>
    <row r="40" spans="1:16" s="74" customFormat="1" ht="15.95" customHeight="1" outlineLevel="1" x14ac:dyDescent="0.2">
      <c r="A40" s="282" t="s">
        <v>310</v>
      </c>
      <c r="B40" s="292"/>
      <c r="C40" s="192">
        <v>0.2</v>
      </c>
      <c r="D40" s="171">
        <f t="shared" si="7"/>
        <v>0</v>
      </c>
      <c r="E40" s="171">
        <f t="shared" si="8"/>
        <v>0</v>
      </c>
      <c r="F40" s="292"/>
      <c r="G40" s="192">
        <v>0.2</v>
      </c>
      <c r="H40" s="121">
        <f t="shared" si="9"/>
        <v>0</v>
      </c>
      <c r="I40" s="121">
        <f t="shared" si="10"/>
        <v>0</v>
      </c>
      <c r="J40" s="292"/>
      <c r="K40" s="192">
        <v>0.2</v>
      </c>
      <c r="L40" s="121">
        <f t="shared" si="11"/>
        <v>0</v>
      </c>
      <c r="M40" s="121">
        <f t="shared" si="12"/>
        <v>0</v>
      </c>
      <c r="N40" s="76" t="s">
        <v>344</v>
      </c>
      <c r="O40" s="125" t="s">
        <v>453</v>
      </c>
      <c r="P40" s="76" t="s">
        <v>236</v>
      </c>
    </row>
    <row r="41" spans="1:16" s="74" customFormat="1" ht="15.95" customHeight="1" x14ac:dyDescent="0.2">
      <c r="A41" s="120" t="s">
        <v>315</v>
      </c>
      <c r="B41" s="171">
        <f>SUM(B42:B44)</f>
        <v>0</v>
      </c>
      <c r="C41" s="192">
        <v>0.2</v>
      </c>
      <c r="D41" s="171">
        <f t="shared" si="7"/>
        <v>0</v>
      </c>
      <c r="E41" s="171">
        <f t="shared" si="8"/>
        <v>0</v>
      </c>
      <c r="F41" s="171">
        <f>SUM(F42:F43)</f>
        <v>0</v>
      </c>
      <c r="G41" s="192">
        <v>0.2</v>
      </c>
      <c r="H41" s="121">
        <f t="shared" si="9"/>
        <v>0</v>
      </c>
      <c r="I41" s="121">
        <f t="shared" si="10"/>
        <v>0</v>
      </c>
      <c r="J41" s="171">
        <f>SUM(J42:J43)</f>
        <v>0</v>
      </c>
      <c r="K41" s="192">
        <v>0.2</v>
      </c>
      <c r="L41" s="121">
        <f t="shared" si="11"/>
        <v>0</v>
      </c>
      <c r="M41" s="121">
        <f t="shared" si="12"/>
        <v>0</v>
      </c>
      <c r="N41" s="280"/>
      <c r="O41" s="280"/>
      <c r="P41" s="280"/>
    </row>
    <row r="42" spans="1:16" s="74" customFormat="1" ht="15.95" customHeight="1" outlineLevel="1" x14ac:dyDescent="0.2">
      <c r="A42" s="281" t="s">
        <v>316</v>
      </c>
      <c r="B42" s="292"/>
      <c r="C42" s="192">
        <v>0.2</v>
      </c>
      <c r="D42" s="171">
        <f t="shared" si="7"/>
        <v>0</v>
      </c>
      <c r="E42" s="171">
        <f t="shared" si="8"/>
        <v>0</v>
      </c>
      <c r="F42" s="292"/>
      <c r="G42" s="192">
        <v>0.2</v>
      </c>
      <c r="H42" s="121">
        <f t="shared" si="9"/>
        <v>0</v>
      </c>
      <c r="I42" s="121">
        <f t="shared" si="10"/>
        <v>0</v>
      </c>
      <c r="J42" s="292"/>
      <c r="K42" s="192">
        <v>0.2</v>
      </c>
      <c r="L42" s="121">
        <f t="shared" si="11"/>
        <v>0</v>
      </c>
      <c r="M42" s="121">
        <f t="shared" si="12"/>
        <v>0</v>
      </c>
      <c r="N42" s="76" t="s">
        <v>344</v>
      </c>
      <c r="O42" s="125" t="s">
        <v>453</v>
      </c>
      <c r="P42" s="76" t="s">
        <v>236</v>
      </c>
    </row>
    <row r="43" spans="1:16" s="74" customFormat="1" ht="15.95" customHeight="1" outlineLevel="1" x14ac:dyDescent="0.2">
      <c r="A43" s="281" t="s">
        <v>317</v>
      </c>
      <c r="B43" s="292"/>
      <c r="C43" s="192">
        <v>0.2</v>
      </c>
      <c r="D43" s="171">
        <f t="shared" si="7"/>
        <v>0</v>
      </c>
      <c r="E43" s="171">
        <f t="shared" si="8"/>
        <v>0</v>
      </c>
      <c r="F43" s="292"/>
      <c r="G43" s="192">
        <v>0.2</v>
      </c>
      <c r="H43" s="121">
        <f t="shared" si="9"/>
        <v>0</v>
      </c>
      <c r="I43" s="121">
        <f t="shared" si="10"/>
        <v>0</v>
      </c>
      <c r="J43" s="292"/>
      <c r="K43" s="192">
        <v>0.2</v>
      </c>
      <c r="L43" s="121">
        <f t="shared" si="11"/>
        <v>0</v>
      </c>
      <c r="M43" s="121">
        <f t="shared" si="12"/>
        <v>0</v>
      </c>
      <c r="N43" s="76" t="s">
        <v>344</v>
      </c>
      <c r="O43" s="125" t="s">
        <v>453</v>
      </c>
      <c r="P43" s="76" t="s">
        <v>236</v>
      </c>
    </row>
    <row r="44" spans="1:16" s="74" customFormat="1" ht="15.95" customHeight="1" outlineLevel="1" x14ac:dyDescent="0.2">
      <c r="A44" s="281" t="s">
        <v>318</v>
      </c>
      <c r="B44" s="292"/>
      <c r="C44" s="192">
        <v>0.2</v>
      </c>
      <c r="D44" s="171">
        <f t="shared" si="7"/>
        <v>0</v>
      </c>
      <c r="E44" s="171">
        <f t="shared" si="8"/>
        <v>0</v>
      </c>
      <c r="F44" s="292"/>
      <c r="G44" s="192">
        <v>0.2</v>
      </c>
      <c r="H44" s="121">
        <f t="shared" si="9"/>
        <v>0</v>
      </c>
      <c r="I44" s="121">
        <f t="shared" si="10"/>
        <v>0</v>
      </c>
      <c r="J44" s="292"/>
      <c r="K44" s="192">
        <v>0.2</v>
      </c>
      <c r="L44" s="121">
        <f t="shared" si="11"/>
        <v>0</v>
      </c>
      <c r="M44" s="121">
        <f t="shared" si="12"/>
        <v>0</v>
      </c>
      <c r="N44" s="76" t="s">
        <v>344</v>
      </c>
      <c r="O44" s="125" t="s">
        <v>453</v>
      </c>
      <c r="P44" s="76" t="s">
        <v>236</v>
      </c>
    </row>
    <row r="45" spans="1:16" s="74" customFormat="1" ht="15.95" customHeight="1" x14ac:dyDescent="0.2">
      <c r="A45" s="120" t="s">
        <v>182</v>
      </c>
      <c r="B45" s="171">
        <f>SUM(B46:B56)</f>
        <v>0</v>
      </c>
      <c r="C45" s="195">
        <v>0.2</v>
      </c>
      <c r="D45" s="171">
        <f t="shared" si="7"/>
        <v>0</v>
      </c>
      <c r="E45" s="171">
        <f t="shared" si="8"/>
        <v>0</v>
      </c>
      <c r="F45" s="171">
        <f>SUM(F46:F56)</f>
        <v>0</v>
      </c>
      <c r="G45" s="195">
        <v>0.2</v>
      </c>
      <c r="H45" s="121">
        <f t="shared" si="9"/>
        <v>0</v>
      </c>
      <c r="I45" s="121">
        <f t="shared" si="10"/>
        <v>0</v>
      </c>
      <c r="J45" s="171">
        <f>SUM(J46:J56)</f>
        <v>0</v>
      </c>
      <c r="K45" s="195">
        <v>0.2</v>
      </c>
      <c r="L45" s="121">
        <f t="shared" si="11"/>
        <v>0</v>
      </c>
      <c r="M45" s="121">
        <f t="shared" si="12"/>
        <v>0</v>
      </c>
      <c r="N45" s="280"/>
      <c r="O45" s="280"/>
      <c r="P45" s="280"/>
    </row>
    <row r="46" spans="1:16" s="74" customFormat="1" ht="15.95" customHeight="1" outlineLevel="1" x14ac:dyDescent="0.2">
      <c r="A46" s="283" t="s">
        <v>222</v>
      </c>
      <c r="B46" s="289"/>
      <c r="C46" s="192">
        <v>0.2</v>
      </c>
      <c r="D46" s="193">
        <f t="shared" si="7"/>
        <v>0</v>
      </c>
      <c r="E46" s="193">
        <f t="shared" si="8"/>
        <v>0</v>
      </c>
      <c r="F46" s="289"/>
      <c r="G46" s="192">
        <v>0.2</v>
      </c>
      <c r="H46" s="170">
        <f t="shared" si="9"/>
        <v>0</v>
      </c>
      <c r="I46" s="170">
        <f t="shared" si="10"/>
        <v>0</v>
      </c>
      <c r="J46" s="289"/>
      <c r="K46" s="192">
        <v>0.2</v>
      </c>
      <c r="L46" s="170">
        <f t="shared" si="11"/>
        <v>0</v>
      </c>
      <c r="M46" s="170">
        <f t="shared" si="12"/>
        <v>0</v>
      </c>
      <c r="N46" s="76" t="s">
        <v>344</v>
      </c>
      <c r="O46" s="125" t="s">
        <v>453</v>
      </c>
      <c r="P46" s="76" t="s">
        <v>236</v>
      </c>
    </row>
    <row r="47" spans="1:16" s="74" customFormat="1" ht="15.95" customHeight="1" outlineLevel="1" x14ac:dyDescent="0.2">
      <c r="A47" s="283" t="s">
        <v>223</v>
      </c>
      <c r="B47" s="289"/>
      <c r="C47" s="192">
        <v>0.2</v>
      </c>
      <c r="D47" s="193">
        <f t="shared" si="7"/>
        <v>0</v>
      </c>
      <c r="E47" s="193">
        <f t="shared" si="8"/>
        <v>0</v>
      </c>
      <c r="F47" s="289"/>
      <c r="G47" s="192">
        <v>0.2</v>
      </c>
      <c r="H47" s="170">
        <f t="shared" si="9"/>
        <v>0</v>
      </c>
      <c r="I47" s="170">
        <f t="shared" si="10"/>
        <v>0</v>
      </c>
      <c r="J47" s="289"/>
      <c r="K47" s="192">
        <v>0.2</v>
      </c>
      <c r="L47" s="170">
        <f t="shared" si="11"/>
        <v>0</v>
      </c>
      <c r="M47" s="170">
        <f t="shared" si="12"/>
        <v>0</v>
      </c>
      <c r="N47" s="76" t="s">
        <v>344</v>
      </c>
      <c r="O47" s="125" t="s">
        <v>453</v>
      </c>
      <c r="P47" s="76" t="s">
        <v>236</v>
      </c>
    </row>
    <row r="48" spans="1:16" s="74" customFormat="1" ht="15.95" customHeight="1" outlineLevel="1" x14ac:dyDescent="0.2">
      <c r="A48" s="283" t="s">
        <v>224</v>
      </c>
      <c r="B48" s="289"/>
      <c r="C48" s="192">
        <v>0.2</v>
      </c>
      <c r="D48" s="193">
        <f t="shared" si="7"/>
        <v>0</v>
      </c>
      <c r="E48" s="193">
        <f t="shared" si="8"/>
        <v>0</v>
      </c>
      <c r="F48" s="289"/>
      <c r="G48" s="192">
        <v>0.2</v>
      </c>
      <c r="H48" s="170">
        <f t="shared" si="9"/>
        <v>0</v>
      </c>
      <c r="I48" s="170">
        <f t="shared" si="10"/>
        <v>0</v>
      </c>
      <c r="J48" s="289"/>
      <c r="K48" s="192">
        <v>0.2</v>
      </c>
      <c r="L48" s="170">
        <f t="shared" si="11"/>
        <v>0</v>
      </c>
      <c r="M48" s="170">
        <f t="shared" si="12"/>
        <v>0</v>
      </c>
      <c r="N48" s="76" t="s">
        <v>344</v>
      </c>
      <c r="O48" s="125" t="s">
        <v>453</v>
      </c>
      <c r="P48" s="76" t="s">
        <v>236</v>
      </c>
    </row>
    <row r="49" spans="1:16" s="74" customFormat="1" ht="15.95" customHeight="1" outlineLevel="1" x14ac:dyDescent="0.2">
      <c r="A49" s="283" t="s">
        <v>225</v>
      </c>
      <c r="B49" s="289"/>
      <c r="C49" s="192">
        <v>0.2</v>
      </c>
      <c r="D49" s="193">
        <f t="shared" si="7"/>
        <v>0</v>
      </c>
      <c r="E49" s="193">
        <f t="shared" si="8"/>
        <v>0</v>
      </c>
      <c r="F49" s="289"/>
      <c r="G49" s="192">
        <v>0.2</v>
      </c>
      <c r="H49" s="170">
        <f t="shared" si="9"/>
        <v>0</v>
      </c>
      <c r="I49" s="170">
        <f t="shared" si="10"/>
        <v>0</v>
      </c>
      <c r="J49" s="289"/>
      <c r="K49" s="192">
        <v>0.2</v>
      </c>
      <c r="L49" s="170">
        <f t="shared" si="11"/>
        <v>0</v>
      </c>
      <c r="M49" s="170">
        <f t="shared" si="12"/>
        <v>0</v>
      </c>
      <c r="N49" s="76" t="s">
        <v>344</v>
      </c>
      <c r="O49" s="125" t="s">
        <v>453</v>
      </c>
      <c r="P49" s="76" t="s">
        <v>237</v>
      </c>
    </row>
    <row r="50" spans="1:16" s="74" customFormat="1" ht="15.95" customHeight="1" outlineLevel="1" x14ac:dyDescent="0.2">
      <c r="A50" s="283" t="s">
        <v>226</v>
      </c>
      <c r="B50" s="289"/>
      <c r="C50" s="192">
        <v>0.2</v>
      </c>
      <c r="D50" s="193">
        <f t="shared" si="7"/>
        <v>0</v>
      </c>
      <c r="E50" s="193">
        <f t="shared" si="8"/>
        <v>0</v>
      </c>
      <c r="F50" s="289"/>
      <c r="G50" s="192">
        <v>0.2</v>
      </c>
      <c r="H50" s="170">
        <f t="shared" si="9"/>
        <v>0</v>
      </c>
      <c r="I50" s="170">
        <f t="shared" si="10"/>
        <v>0</v>
      </c>
      <c r="J50" s="289"/>
      <c r="K50" s="192">
        <v>0.2</v>
      </c>
      <c r="L50" s="170">
        <f t="shared" si="11"/>
        <v>0</v>
      </c>
      <c r="M50" s="170">
        <f t="shared" si="12"/>
        <v>0</v>
      </c>
      <c r="N50" s="76" t="s">
        <v>344</v>
      </c>
      <c r="O50" s="125" t="s">
        <v>453</v>
      </c>
      <c r="P50" s="76" t="s">
        <v>237</v>
      </c>
    </row>
    <row r="51" spans="1:16" s="74" customFormat="1" ht="15.95" customHeight="1" outlineLevel="1" x14ac:dyDescent="0.2">
      <c r="A51" s="283" t="s">
        <v>227</v>
      </c>
      <c r="B51" s="289"/>
      <c r="C51" s="192">
        <v>0.2</v>
      </c>
      <c r="D51" s="193">
        <f t="shared" si="7"/>
        <v>0</v>
      </c>
      <c r="E51" s="193">
        <f t="shared" si="8"/>
        <v>0</v>
      </c>
      <c r="F51" s="289"/>
      <c r="G51" s="192">
        <v>0.2</v>
      </c>
      <c r="H51" s="170">
        <f t="shared" si="9"/>
        <v>0</v>
      </c>
      <c r="I51" s="170">
        <f t="shared" si="10"/>
        <v>0</v>
      </c>
      <c r="J51" s="289"/>
      <c r="K51" s="192">
        <v>0.2</v>
      </c>
      <c r="L51" s="170">
        <f t="shared" si="11"/>
        <v>0</v>
      </c>
      <c r="M51" s="170">
        <f t="shared" si="12"/>
        <v>0</v>
      </c>
      <c r="N51" s="76" t="s">
        <v>344</v>
      </c>
      <c r="O51" s="125" t="s">
        <v>453</v>
      </c>
      <c r="P51" s="76" t="s">
        <v>237</v>
      </c>
    </row>
    <row r="52" spans="1:16" s="74" customFormat="1" ht="15.95" customHeight="1" outlineLevel="1" x14ac:dyDescent="0.2">
      <c r="A52" s="283" t="s">
        <v>228</v>
      </c>
      <c r="B52" s="289"/>
      <c r="C52" s="192">
        <v>0.2</v>
      </c>
      <c r="D52" s="193">
        <f t="shared" si="7"/>
        <v>0</v>
      </c>
      <c r="E52" s="193">
        <f t="shared" si="8"/>
        <v>0</v>
      </c>
      <c r="F52" s="289"/>
      <c r="G52" s="192">
        <v>0.2</v>
      </c>
      <c r="H52" s="170">
        <f t="shared" si="9"/>
        <v>0</v>
      </c>
      <c r="I52" s="170">
        <f t="shared" si="10"/>
        <v>0</v>
      </c>
      <c r="J52" s="289"/>
      <c r="K52" s="192">
        <v>0.2</v>
      </c>
      <c r="L52" s="170">
        <f t="shared" si="11"/>
        <v>0</v>
      </c>
      <c r="M52" s="170">
        <f t="shared" si="12"/>
        <v>0</v>
      </c>
      <c r="N52" s="76" t="s">
        <v>344</v>
      </c>
      <c r="O52" s="125" t="s">
        <v>453</v>
      </c>
      <c r="P52" s="76" t="s">
        <v>236</v>
      </c>
    </row>
    <row r="53" spans="1:16" s="74" customFormat="1" ht="15.95" customHeight="1" outlineLevel="1" x14ac:dyDescent="0.2">
      <c r="A53" s="283" t="s">
        <v>229</v>
      </c>
      <c r="B53" s="289"/>
      <c r="C53" s="192">
        <v>0.2</v>
      </c>
      <c r="D53" s="193">
        <f t="shared" si="7"/>
        <v>0</v>
      </c>
      <c r="E53" s="193">
        <f t="shared" si="8"/>
        <v>0</v>
      </c>
      <c r="F53" s="289"/>
      <c r="G53" s="192">
        <v>0.2</v>
      </c>
      <c r="H53" s="170">
        <f t="shared" si="9"/>
        <v>0</v>
      </c>
      <c r="I53" s="170">
        <f t="shared" si="10"/>
        <v>0</v>
      </c>
      <c r="J53" s="289"/>
      <c r="K53" s="192">
        <v>0.2</v>
      </c>
      <c r="L53" s="170">
        <f t="shared" si="11"/>
        <v>0</v>
      </c>
      <c r="M53" s="170">
        <f t="shared" si="12"/>
        <v>0</v>
      </c>
      <c r="N53" s="76" t="s">
        <v>344</v>
      </c>
      <c r="O53" s="125" t="s">
        <v>453</v>
      </c>
      <c r="P53" s="76" t="s">
        <v>237</v>
      </c>
    </row>
    <row r="54" spans="1:16" s="74" customFormat="1" ht="15.95" customHeight="1" outlineLevel="1" x14ac:dyDescent="0.2">
      <c r="A54" s="283" t="s">
        <v>230</v>
      </c>
      <c r="B54" s="289"/>
      <c r="C54" s="192">
        <v>0.2</v>
      </c>
      <c r="D54" s="193">
        <f t="shared" si="7"/>
        <v>0</v>
      </c>
      <c r="E54" s="193">
        <f t="shared" si="8"/>
        <v>0</v>
      </c>
      <c r="F54" s="289"/>
      <c r="G54" s="192">
        <v>0.2</v>
      </c>
      <c r="H54" s="170">
        <f t="shared" si="9"/>
        <v>0</v>
      </c>
      <c r="I54" s="170">
        <f t="shared" si="10"/>
        <v>0</v>
      </c>
      <c r="J54" s="289"/>
      <c r="K54" s="192">
        <v>0.2</v>
      </c>
      <c r="L54" s="170">
        <f t="shared" si="11"/>
        <v>0</v>
      </c>
      <c r="M54" s="170">
        <f t="shared" si="12"/>
        <v>0</v>
      </c>
      <c r="N54" s="76" t="s">
        <v>344</v>
      </c>
      <c r="O54" s="125" t="s">
        <v>453</v>
      </c>
      <c r="P54" s="76" t="s">
        <v>236</v>
      </c>
    </row>
    <row r="55" spans="1:16" s="74" customFormat="1" ht="15.95" customHeight="1" outlineLevel="1" x14ac:dyDescent="0.2">
      <c r="A55" s="283" t="s">
        <v>231</v>
      </c>
      <c r="B55" s="289"/>
      <c r="C55" s="192">
        <v>0.2</v>
      </c>
      <c r="D55" s="193">
        <f t="shared" si="7"/>
        <v>0</v>
      </c>
      <c r="E55" s="193">
        <f t="shared" si="8"/>
        <v>0</v>
      </c>
      <c r="F55" s="289"/>
      <c r="G55" s="192">
        <v>0.2</v>
      </c>
      <c r="H55" s="170">
        <f t="shared" si="9"/>
        <v>0</v>
      </c>
      <c r="I55" s="170">
        <f t="shared" si="10"/>
        <v>0</v>
      </c>
      <c r="J55" s="289"/>
      <c r="K55" s="192">
        <v>0.2</v>
      </c>
      <c r="L55" s="170">
        <f t="shared" si="11"/>
        <v>0</v>
      </c>
      <c r="M55" s="170">
        <f t="shared" si="12"/>
        <v>0</v>
      </c>
      <c r="N55" s="76" t="s">
        <v>344</v>
      </c>
      <c r="O55" s="125" t="s">
        <v>453</v>
      </c>
      <c r="P55" s="76" t="s">
        <v>236</v>
      </c>
    </row>
    <row r="56" spans="1:16" s="74" customFormat="1" ht="15.95" customHeight="1" outlineLevel="1" x14ac:dyDescent="0.2">
      <c r="A56" s="283" t="s">
        <v>232</v>
      </c>
      <c r="B56" s="289"/>
      <c r="C56" s="192">
        <v>0.2</v>
      </c>
      <c r="D56" s="193">
        <f t="shared" si="7"/>
        <v>0</v>
      </c>
      <c r="E56" s="193">
        <f t="shared" si="8"/>
        <v>0</v>
      </c>
      <c r="F56" s="289"/>
      <c r="G56" s="192">
        <v>0.2</v>
      </c>
      <c r="H56" s="170">
        <f t="shared" si="9"/>
        <v>0</v>
      </c>
      <c r="I56" s="170">
        <f t="shared" si="10"/>
        <v>0</v>
      </c>
      <c r="J56" s="289"/>
      <c r="K56" s="192">
        <v>0.2</v>
      </c>
      <c r="L56" s="170">
        <f t="shared" si="11"/>
        <v>0</v>
      </c>
      <c r="M56" s="170">
        <f t="shared" si="12"/>
        <v>0</v>
      </c>
      <c r="N56" s="76" t="s">
        <v>344</v>
      </c>
      <c r="O56" s="125" t="s">
        <v>453</v>
      </c>
      <c r="P56" s="76" t="s">
        <v>237</v>
      </c>
    </row>
    <row r="57" spans="1:16" s="74" customFormat="1" ht="15.95" customHeight="1" x14ac:dyDescent="0.2">
      <c r="A57" s="120" t="s">
        <v>183</v>
      </c>
      <c r="B57" s="290"/>
      <c r="C57" s="280"/>
      <c r="D57" s="171">
        <f t="shared" si="7"/>
        <v>0</v>
      </c>
      <c r="E57" s="171">
        <f t="shared" si="8"/>
        <v>0</v>
      </c>
      <c r="F57" s="290"/>
      <c r="G57" s="280"/>
      <c r="H57" s="121">
        <f t="shared" si="9"/>
        <v>0</v>
      </c>
      <c r="I57" s="121">
        <f t="shared" si="10"/>
        <v>0</v>
      </c>
      <c r="J57" s="290"/>
      <c r="K57" s="280"/>
      <c r="L57" s="121">
        <f t="shared" si="11"/>
        <v>0</v>
      </c>
      <c r="M57" s="121">
        <f t="shared" si="12"/>
        <v>0</v>
      </c>
      <c r="N57" s="76" t="s">
        <v>405</v>
      </c>
      <c r="O57" s="125" t="s">
        <v>453</v>
      </c>
      <c r="P57" s="76" t="s">
        <v>237</v>
      </c>
    </row>
    <row r="58" spans="1:16" s="74" customFormat="1" ht="15.95" customHeight="1" x14ac:dyDescent="0.25">
      <c r="A58" s="120" t="s">
        <v>233</v>
      </c>
      <c r="B58" s="293"/>
      <c r="C58" s="280"/>
      <c r="D58" s="171">
        <f t="shared" si="7"/>
        <v>0</v>
      </c>
      <c r="E58" s="171">
        <f t="shared" si="8"/>
        <v>0</v>
      </c>
      <c r="F58" s="293"/>
      <c r="G58" s="280"/>
      <c r="H58" s="121">
        <f t="shared" si="9"/>
        <v>0</v>
      </c>
      <c r="I58" s="121">
        <f t="shared" si="10"/>
        <v>0</v>
      </c>
      <c r="J58" s="293"/>
      <c r="K58" s="280"/>
      <c r="L58" s="121">
        <f t="shared" si="11"/>
        <v>0</v>
      </c>
      <c r="M58" s="121">
        <f t="shared" si="12"/>
        <v>0</v>
      </c>
      <c r="N58" s="76" t="s">
        <v>405</v>
      </c>
      <c r="O58" s="125" t="s">
        <v>453</v>
      </c>
      <c r="P58" s="76" t="s">
        <v>237</v>
      </c>
    </row>
    <row r="59" spans="1:16" s="74" customFormat="1" ht="15.95" customHeight="1" x14ac:dyDescent="0.25">
      <c r="A59" s="284" t="s">
        <v>234</v>
      </c>
      <c r="B59" s="293"/>
      <c r="C59" s="280"/>
      <c r="D59" s="171">
        <f t="shared" si="7"/>
        <v>0</v>
      </c>
      <c r="E59" s="171">
        <f t="shared" si="8"/>
        <v>0</v>
      </c>
      <c r="F59" s="293"/>
      <c r="G59" s="280"/>
      <c r="H59" s="121">
        <f t="shared" si="9"/>
        <v>0</v>
      </c>
      <c r="I59" s="121">
        <f t="shared" si="10"/>
        <v>0</v>
      </c>
      <c r="J59" s="293"/>
      <c r="K59" s="280"/>
      <c r="L59" s="121">
        <f t="shared" si="11"/>
        <v>0</v>
      </c>
      <c r="M59" s="121">
        <f t="shared" si="12"/>
        <v>0</v>
      </c>
      <c r="N59" s="76" t="s">
        <v>344</v>
      </c>
      <c r="O59" s="125" t="s">
        <v>453</v>
      </c>
      <c r="P59" s="76" t="s">
        <v>237</v>
      </c>
    </row>
    <row r="60" spans="1:16" s="74" customFormat="1" ht="15.95" customHeight="1" x14ac:dyDescent="0.2">
      <c r="A60" s="120" t="s">
        <v>307</v>
      </c>
      <c r="B60" s="294"/>
      <c r="C60" s="195">
        <v>0.2</v>
      </c>
      <c r="D60" s="171">
        <f t="shared" si="7"/>
        <v>0</v>
      </c>
      <c r="E60" s="171">
        <f t="shared" si="8"/>
        <v>0</v>
      </c>
      <c r="F60" s="294"/>
      <c r="G60" s="195">
        <v>0.2</v>
      </c>
      <c r="H60" s="121">
        <f t="shared" si="9"/>
        <v>0</v>
      </c>
      <c r="I60" s="121">
        <f t="shared" si="10"/>
        <v>0</v>
      </c>
      <c r="J60" s="294"/>
      <c r="K60" s="195">
        <v>0.2</v>
      </c>
      <c r="L60" s="121">
        <f t="shared" si="11"/>
        <v>0</v>
      </c>
      <c r="M60" s="121">
        <f t="shared" si="12"/>
        <v>0</v>
      </c>
      <c r="N60" s="76" t="s">
        <v>344</v>
      </c>
      <c r="O60" s="125" t="s">
        <v>453</v>
      </c>
      <c r="P60" s="76" t="s">
        <v>237</v>
      </c>
    </row>
    <row r="61" spans="1:16" s="74" customFormat="1" ht="15.95" customHeight="1" x14ac:dyDescent="0.25">
      <c r="A61" s="120" t="s">
        <v>60</v>
      </c>
      <c r="B61" s="134">
        <f>'Paramètres Financement'!C89</f>
        <v>0</v>
      </c>
      <c r="C61" s="280"/>
      <c r="D61" s="171">
        <f t="shared" si="7"/>
        <v>0</v>
      </c>
      <c r="E61" s="171">
        <f t="shared" si="8"/>
        <v>0</v>
      </c>
      <c r="F61" s="134">
        <f>'Paramètres Financement'!D89</f>
        <v>0</v>
      </c>
      <c r="G61" s="280"/>
      <c r="H61" s="121">
        <f t="shared" si="9"/>
        <v>0</v>
      </c>
      <c r="I61" s="121">
        <f t="shared" si="10"/>
        <v>0</v>
      </c>
      <c r="J61" s="134">
        <f>'Paramètres Financement'!E89</f>
        <v>0</v>
      </c>
      <c r="K61" s="280"/>
      <c r="L61" s="121">
        <f t="shared" si="11"/>
        <v>0</v>
      </c>
      <c r="M61" s="121">
        <f t="shared" si="12"/>
        <v>0</v>
      </c>
      <c r="N61" s="280"/>
      <c r="O61" s="125" t="s">
        <v>453</v>
      </c>
      <c r="P61" s="76" t="s">
        <v>237</v>
      </c>
    </row>
    <row r="62" spans="1:16" s="74" customFormat="1" ht="15.95" customHeight="1" x14ac:dyDescent="0.2">
      <c r="A62" s="120" t="s">
        <v>62</v>
      </c>
      <c r="B62" s="294">
        <v>0</v>
      </c>
      <c r="C62" s="192">
        <v>0.2</v>
      </c>
      <c r="D62" s="171">
        <f t="shared" si="7"/>
        <v>0</v>
      </c>
      <c r="E62" s="171">
        <f t="shared" si="8"/>
        <v>0</v>
      </c>
      <c r="F62" s="294">
        <v>0</v>
      </c>
      <c r="G62" s="192">
        <v>0.2</v>
      </c>
      <c r="H62" s="121">
        <f t="shared" si="9"/>
        <v>0</v>
      </c>
      <c r="I62" s="121">
        <f t="shared" si="10"/>
        <v>0</v>
      </c>
      <c r="J62" s="294">
        <v>0</v>
      </c>
      <c r="K62" s="162"/>
      <c r="L62" s="121">
        <f t="shared" si="11"/>
        <v>0</v>
      </c>
      <c r="M62" s="121">
        <f t="shared" si="12"/>
        <v>0</v>
      </c>
      <c r="N62" s="280"/>
      <c r="O62" s="280"/>
      <c r="P62" s="76" t="s">
        <v>237</v>
      </c>
    </row>
    <row r="63" spans="1:16" s="74" customFormat="1" ht="15.95" customHeight="1" x14ac:dyDescent="0.25">
      <c r="A63" s="120" t="s">
        <v>184</v>
      </c>
      <c r="B63" s="194">
        <f>'Paramètres Investissement'!L33</f>
        <v>0</v>
      </c>
      <c r="C63" s="280"/>
      <c r="D63" s="171">
        <f t="shared" si="7"/>
        <v>0</v>
      </c>
      <c r="E63" s="171">
        <f t="shared" si="8"/>
        <v>0</v>
      </c>
      <c r="F63" s="194">
        <f>'Paramètres Investissement'!L63</f>
        <v>0</v>
      </c>
      <c r="G63" s="169"/>
      <c r="H63" s="121">
        <f t="shared" si="9"/>
        <v>0</v>
      </c>
      <c r="I63" s="121">
        <f t="shared" si="10"/>
        <v>0</v>
      </c>
      <c r="J63" s="194">
        <f>'Paramètres Investissement'!L93</f>
        <v>0</v>
      </c>
      <c r="K63" s="169"/>
      <c r="L63" s="121">
        <f t="shared" si="11"/>
        <v>0</v>
      </c>
      <c r="M63" s="121">
        <f t="shared" si="12"/>
        <v>0</v>
      </c>
      <c r="N63" s="280"/>
      <c r="O63" s="280"/>
      <c r="P63" s="76" t="s">
        <v>237</v>
      </c>
    </row>
    <row r="64" spans="1:16" s="74" customFormat="1" ht="15.95" customHeight="1" x14ac:dyDescent="0.2">
      <c r="A64" s="353" t="s">
        <v>333</v>
      </c>
      <c r="B64" s="92">
        <f>B37+B45+B57+B58+B59+B60+B61+B62+B63</f>
        <v>0</v>
      </c>
      <c r="C64" s="280"/>
      <c r="D64" s="92">
        <f>D37+D41+D45+D60</f>
        <v>0</v>
      </c>
      <c r="E64" s="92">
        <f t="shared" ref="E64:J64" si="13">E37+E45+E57+E58+E59+E60+E61+E62+E63</f>
        <v>0</v>
      </c>
      <c r="F64" s="92">
        <f t="shared" si="13"/>
        <v>0</v>
      </c>
      <c r="G64" s="168"/>
      <c r="H64" s="92">
        <f t="shared" ref="H64" si="14">H37+H45+H57+H58+H59+H60+H61+H62+H63</f>
        <v>0</v>
      </c>
      <c r="I64" s="92">
        <f t="shared" ref="I64" si="15">I37+I45+I57+I58+I59+I60+I61+I62+I63</f>
        <v>0</v>
      </c>
      <c r="J64" s="92">
        <f t="shared" si="13"/>
        <v>0</v>
      </c>
      <c r="K64" s="168"/>
      <c r="L64" s="92">
        <f t="shared" ref="L64" si="16">L37+L45+L57+L58+L59+L60+L61+L62+L63</f>
        <v>0</v>
      </c>
      <c r="M64" s="92">
        <f t="shared" ref="M64" si="17">M37+M45+M57+M58+M59+M60+M61+M62+M63</f>
        <v>0</v>
      </c>
      <c r="N64" s="280"/>
      <c r="O64" s="280"/>
      <c r="P64" s="280"/>
    </row>
    <row r="65" spans="1:11" s="74" customFormat="1" ht="15.95" customHeight="1" x14ac:dyDescent="0.25">
      <c r="A65" s="158"/>
      <c r="B65" s="158"/>
      <c r="C65" s="158"/>
      <c r="D65" s="158"/>
      <c r="E65" s="158"/>
      <c r="F65" s="158"/>
      <c r="G65" s="158"/>
      <c r="H65" s="158"/>
      <c r="I65" s="158"/>
      <c r="J65" s="158"/>
      <c r="K65" s="158"/>
    </row>
    <row r="66" spans="1:11" s="74" customFormat="1" ht="15.95" customHeight="1" x14ac:dyDescent="0.25">
      <c r="A66" s="77" t="s">
        <v>338</v>
      </c>
      <c r="B66" s="294"/>
      <c r="C66" s="158"/>
      <c r="D66" s="158"/>
      <c r="E66" s="158"/>
      <c r="F66" s="158"/>
      <c r="G66" s="158"/>
      <c r="H66" s="158"/>
      <c r="I66" s="158"/>
      <c r="J66" s="158"/>
      <c r="K66" s="165"/>
    </row>
    <row r="67" spans="1:11" s="74" customFormat="1" ht="15.95" customHeight="1" x14ac:dyDescent="0.2">
      <c r="A67" s="78"/>
    </row>
    <row r="68" spans="1:11" s="74" customFormat="1" ht="15.95" customHeight="1" x14ac:dyDescent="0.25">
      <c r="A68" s="77" t="s">
        <v>26</v>
      </c>
      <c r="B68" s="296"/>
      <c r="C68" s="158"/>
      <c r="D68" s="158"/>
      <c r="E68" s="158"/>
      <c r="F68" s="158"/>
      <c r="G68" s="158"/>
      <c r="H68" s="158"/>
      <c r="I68" s="158"/>
      <c r="J68" s="158"/>
      <c r="K68" s="166"/>
    </row>
    <row r="69" spans="1:11" s="74" customFormat="1" ht="15.95" customHeight="1" x14ac:dyDescent="0.25">
      <c r="A69" s="79"/>
      <c r="B69" s="166"/>
      <c r="C69" s="158"/>
      <c r="D69" s="158"/>
      <c r="E69" s="158"/>
      <c r="F69" s="158"/>
      <c r="G69" s="158"/>
      <c r="H69" s="158"/>
      <c r="I69" s="158"/>
      <c r="J69" s="158"/>
      <c r="K69" s="166"/>
    </row>
    <row r="70" spans="1:11" s="74" customFormat="1" ht="15.95" customHeight="1" x14ac:dyDescent="0.25">
      <c r="A70" s="77" t="s">
        <v>393</v>
      </c>
      <c r="B70" s="296"/>
      <c r="C70" s="158"/>
      <c r="D70" s="158"/>
      <c r="E70" s="158"/>
      <c r="F70" s="158"/>
      <c r="G70" s="158"/>
      <c r="H70" s="158"/>
      <c r="I70" s="158"/>
      <c r="J70" s="158"/>
      <c r="K70" s="166"/>
    </row>
    <row r="71" spans="1:11" s="74" customFormat="1" ht="15.95" customHeight="1" x14ac:dyDescent="0.2">
      <c r="A71" s="79"/>
      <c r="B71" s="80"/>
      <c r="C71" s="80"/>
      <c r="D71" s="80"/>
      <c r="E71" s="80"/>
      <c r="F71" s="80"/>
      <c r="G71" s="80"/>
      <c r="H71" s="80"/>
      <c r="I71" s="80"/>
      <c r="J71" s="80"/>
      <c r="K71" s="80"/>
    </row>
    <row r="72" spans="1:11" ht="15.95" customHeight="1" x14ac:dyDescent="0.2">
      <c r="A72" s="202" t="s">
        <v>210</v>
      </c>
      <c r="B72" s="203" t="str">
        <f ca="1">"Année " &amp; Sommaire!$H$6</f>
        <v>Année 2016</v>
      </c>
      <c r="C72" s="203" t="str">
        <f ca="1">"Année " &amp; Sommaire!$H$6+1</f>
        <v>Année 2017</v>
      </c>
      <c r="D72" s="203" t="str">
        <f ca="1">"Année " &amp; Sommaire!$H$6+2</f>
        <v>Année 2018</v>
      </c>
      <c r="K72" s="80"/>
    </row>
    <row r="73" spans="1:11" ht="15.95" customHeight="1" x14ac:dyDescent="0.2">
      <c r="A73" s="81" t="s">
        <v>205</v>
      </c>
      <c r="B73" s="294"/>
      <c r="C73" s="69">
        <f>B76</f>
        <v>0</v>
      </c>
      <c r="D73" s="69">
        <f>C76</f>
        <v>0</v>
      </c>
      <c r="K73" s="71"/>
    </row>
    <row r="74" spans="1:11" ht="15.95" customHeight="1" x14ac:dyDescent="0.2">
      <c r="A74" s="81" t="s">
        <v>206</v>
      </c>
      <c r="B74" s="67">
        <f>B37</f>
        <v>0</v>
      </c>
      <c r="C74" s="67">
        <f>F37</f>
        <v>0</v>
      </c>
      <c r="D74" s="67">
        <f>J38</f>
        <v>0</v>
      </c>
      <c r="K74" s="157"/>
    </row>
    <row r="75" spans="1:11" ht="15.95" customHeight="1" x14ac:dyDescent="0.2">
      <c r="A75" s="81" t="s">
        <v>207</v>
      </c>
      <c r="B75" s="76">
        <f>IF(B68=0,0,B25/B68)</f>
        <v>0</v>
      </c>
      <c r="C75" s="76">
        <f>IF(B68=0,0,F25/B68)</f>
        <v>0</v>
      </c>
      <c r="D75" s="76">
        <f>IF(B68=0,0,J25/B68)</f>
        <v>0</v>
      </c>
      <c r="K75" s="164"/>
    </row>
    <row r="76" spans="1:11" ht="15.95" customHeight="1" x14ac:dyDescent="0.2">
      <c r="A76" s="81" t="s">
        <v>208</v>
      </c>
      <c r="B76" s="67">
        <f>B73+B74-B75</f>
        <v>0</v>
      </c>
      <c r="C76" s="67">
        <f>C73+C74-C75</f>
        <v>0</v>
      </c>
      <c r="D76" s="67">
        <f>D73+D74-D75</f>
        <v>0</v>
      </c>
      <c r="K76" s="157"/>
    </row>
    <row r="77" spans="1:11" ht="15.95" customHeight="1" x14ac:dyDescent="0.2">
      <c r="A77" s="153" t="s">
        <v>209</v>
      </c>
      <c r="B77" s="76">
        <f>B73-B76</f>
        <v>0</v>
      </c>
      <c r="C77" s="76">
        <f>C73-C76</f>
        <v>0</v>
      </c>
      <c r="D77" s="76">
        <f>D73-D76</f>
        <v>0</v>
      </c>
      <c r="K77" s="164"/>
    </row>
    <row r="78" spans="1:11" ht="15.95" customHeight="1" x14ac:dyDescent="0.2">
      <c r="A78" s="78"/>
      <c r="B78" s="82"/>
      <c r="C78" s="82"/>
      <c r="D78" s="82"/>
      <c r="E78" s="82"/>
      <c r="F78" s="83"/>
      <c r="G78" s="83"/>
      <c r="H78" s="83"/>
      <c r="I78" s="83"/>
      <c r="J78" s="84"/>
      <c r="K78" s="84"/>
    </row>
    <row r="79" spans="1:11" ht="15.95" customHeight="1" x14ac:dyDescent="0.2">
      <c r="A79" s="202" t="s">
        <v>407</v>
      </c>
      <c r="B79" s="203" t="str">
        <f ca="1">"Année " &amp; Sommaire!$H$6</f>
        <v>Année 2016</v>
      </c>
      <c r="C79" s="203" t="str">
        <f ca="1">"Année " &amp; Sommaire!$H$6+1</f>
        <v>Année 2017</v>
      </c>
      <c r="D79" s="203" t="str">
        <f ca="1">"Année " &amp; Sommaire!$H$6+2</f>
        <v>Année 2018</v>
      </c>
    </row>
    <row r="80" spans="1:11" ht="15.95" customHeight="1" x14ac:dyDescent="0.2">
      <c r="A80" s="276" t="s">
        <v>205</v>
      </c>
      <c r="B80" s="294"/>
      <c r="C80" s="76">
        <f>B83</f>
        <v>0</v>
      </c>
      <c r="D80" s="76">
        <f>C83</f>
        <v>0</v>
      </c>
    </row>
    <row r="81" spans="1:48" ht="15.95" customHeight="1" x14ac:dyDescent="0.2">
      <c r="A81" s="276" t="s">
        <v>206</v>
      </c>
      <c r="B81" s="76">
        <f>B41</f>
        <v>0</v>
      </c>
      <c r="C81" s="76">
        <f>F41</f>
        <v>0</v>
      </c>
      <c r="D81" s="76">
        <f>J41</f>
        <v>0</v>
      </c>
    </row>
    <row r="82" spans="1:48" ht="15.95" customHeight="1" x14ac:dyDescent="0.2">
      <c r="A82" s="81" t="s">
        <v>207</v>
      </c>
      <c r="B82" s="354">
        <f>IF(B70=0,0,B19/B70)</f>
        <v>0</v>
      </c>
      <c r="C82" s="354">
        <f>IF(B70=0,0,F19/B70)</f>
        <v>0</v>
      </c>
      <c r="D82" s="354">
        <f>IF(B70=0,0,J19/B70)</f>
        <v>0</v>
      </c>
    </row>
    <row r="83" spans="1:48" ht="15.95" customHeight="1" x14ac:dyDescent="0.2">
      <c r="A83" s="276" t="s">
        <v>208</v>
      </c>
      <c r="B83" s="76">
        <f>B80+B81-B82</f>
        <v>0</v>
      </c>
      <c r="C83" s="76">
        <f>C80+C81-C82</f>
        <v>0</v>
      </c>
      <c r="D83" s="76">
        <f>D80+D81-D82</f>
        <v>0</v>
      </c>
    </row>
    <row r="84" spans="1:48" ht="15.95" customHeight="1" x14ac:dyDescent="0.2">
      <c r="A84" s="276" t="s">
        <v>209</v>
      </c>
      <c r="B84" s="76">
        <f>B80-B83</f>
        <v>0</v>
      </c>
      <c r="C84" s="76">
        <f t="shared" ref="C84:D84" si="18">C80-C83</f>
        <v>0</v>
      </c>
      <c r="D84" s="76">
        <f t="shared" si="18"/>
        <v>0</v>
      </c>
    </row>
    <row r="85" spans="1:48" ht="15.95" customHeight="1" x14ac:dyDescent="0.2"/>
    <row r="86" spans="1:48" ht="15.95" customHeight="1" x14ac:dyDescent="0.2"/>
    <row r="87" spans="1:48" ht="15.95" customHeight="1" x14ac:dyDescent="0.2">
      <c r="A87" s="355" t="str">
        <f ca="1">"Prévisions (TTC) "&amp;Sommaire!$H$6</f>
        <v>Prévisions (TTC) 2016</v>
      </c>
      <c r="B87" s="356"/>
      <c r="C87" s="356"/>
      <c r="D87" s="356"/>
      <c r="E87" s="356"/>
      <c r="F87" s="356"/>
      <c r="G87" s="356"/>
      <c r="H87" s="356"/>
      <c r="I87" s="356"/>
      <c r="J87" s="356"/>
      <c r="K87" s="356"/>
      <c r="L87" s="356"/>
      <c r="M87" s="356"/>
      <c r="N87" s="356"/>
      <c r="R87" s="355" t="str">
        <f ca="1">"Prévisions (TTC) "&amp;Sommaire!$H$6+1</f>
        <v>Prévisions (TTC) 2017</v>
      </c>
      <c r="S87" s="356"/>
      <c r="T87" s="356"/>
      <c r="U87" s="356"/>
      <c r="V87" s="356"/>
      <c r="W87" s="356"/>
      <c r="X87" s="356"/>
      <c r="Y87" s="356"/>
      <c r="Z87" s="356"/>
      <c r="AA87" s="356"/>
      <c r="AB87" s="356"/>
      <c r="AC87" s="356"/>
      <c r="AD87" s="356"/>
      <c r="AE87" s="356"/>
      <c r="AI87" s="355" t="str">
        <f ca="1">"Prévisions (TTC) "&amp;Sommaire!$H$6+2</f>
        <v>Prévisions (TTC) 2018</v>
      </c>
      <c r="AJ87" s="356"/>
      <c r="AK87" s="356"/>
      <c r="AL87" s="356"/>
      <c r="AM87" s="356"/>
      <c r="AN87" s="356"/>
      <c r="AO87" s="356"/>
      <c r="AP87" s="356"/>
      <c r="AQ87" s="356"/>
      <c r="AR87" s="356"/>
      <c r="AS87" s="356"/>
      <c r="AT87" s="356"/>
      <c r="AU87" s="356"/>
      <c r="AV87" s="356"/>
    </row>
    <row r="88" spans="1:48" ht="15.95" customHeight="1" x14ac:dyDescent="0.25">
      <c r="A88" s="297" t="s">
        <v>174</v>
      </c>
      <c r="B88" s="140" t="str">
        <f ca="1">OFFSET(ReadMe!$AG$6,COLUMN()-2,0)</f>
        <v>janv-16</v>
      </c>
      <c r="C88" s="140" t="str">
        <f ca="1">OFFSET(ReadMe!$AG$6,COLUMN()-2,0)</f>
        <v>févr-16</v>
      </c>
      <c r="D88" s="140" t="str">
        <f ca="1">OFFSET(ReadMe!$AG$6,COLUMN()-2,0)</f>
        <v>mars-16</v>
      </c>
      <c r="E88" s="140" t="str">
        <f ca="1">OFFSET(ReadMe!$AG$6,COLUMN()-2,0)</f>
        <v>avr-16</v>
      </c>
      <c r="F88" s="140" t="str">
        <f ca="1">OFFSET(ReadMe!$AG$6,COLUMN()-2,0)</f>
        <v>mai-16</v>
      </c>
      <c r="G88" s="140" t="str">
        <f ca="1">OFFSET(ReadMe!$AG$6,COLUMN()-2,0)</f>
        <v>juin-16</v>
      </c>
      <c r="H88" s="140" t="str">
        <f ca="1">OFFSET(ReadMe!$AG$6,COLUMN()-2,0)</f>
        <v>juil-16</v>
      </c>
      <c r="I88" s="140" t="str">
        <f ca="1">OFFSET(ReadMe!$AG$6,COLUMN()-2,0)</f>
        <v>août-16</v>
      </c>
      <c r="J88" s="140" t="str">
        <f ca="1">OFFSET(ReadMe!$AG$6,COLUMN()-2,0)</f>
        <v>sept-16</v>
      </c>
      <c r="K88" s="140" t="str">
        <f ca="1">OFFSET(ReadMe!$AG$6,COLUMN()-2,0)</f>
        <v>oct-16</v>
      </c>
      <c r="L88" s="140" t="str">
        <f ca="1">OFFSET(ReadMe!$AG$6,COLUMN()-2,0)</f>
        <v>nov-16</v>
      </c>
      <c r="M88" s="140" t="str">
        <f ca="1">OFFSET(ReadMe!$AG$6,COLUMN()-2,0)</f>
        <v>déc-16</v>
      </c>
      <c r="N88" s="140" t="s">
        <v>178</v>
      </c>
      <c r="R88" s="297" t="s">
        <v>174</v>
      </c>
      <c r="S88" s="140" t="str">
        <f ca="1">OFFSET(ReadMe!$AG$6,COLUMN()-7,0)</f>
        <v>janv-17</v>
      </c>
      <c r="T88" s="140" t="str">
        <f ca="1">OFFSET(ReadMe!$AG$6,COLUMN()-7,0)</f>
        <v>févr-17</v>
      </c>
      <c r="U88" s="140" t="str">
        <f ca="1">OFFSET(ReadMe!$AG$6,COLUMN()-7,0)</f>
        <v>mars-17</v>
      </c>
      <c r="V88" s="140" t="str">
        <f ca="1">OFFSET(ReadMe!$AG$6,COLUMN()-7,0)</f>
        <v>avr-17</v>
      </c>
      <c r="W88" s="140" t="str">
        <f ca="1">OFFSET(ReadMe!$AG$6,COLUMN()-7,0)</f>
        <v>mai-17</v>
      </c>
      <c r="X88" s="140" t="str">
        <f ca="1">OFFSET(ReadMe!$AG$6,COLUMN()-7,0)</f>
        <v>juin-17</v>
      </c>
      <c r="Y88" s="140" t="str">
        <f ca="1">OFFSET(ReadMe!$AG$6,COLUMN()-7,0)</f>
        <v>juil-17</v>
      </c>
      <c r="Z88" s="140" t="str">
        <f ca="1">OFFSET(ReadMe!$AG$6,COLUMN()-7,0)</f>
        <v>août-17</v>
      </c>
      <c r="AA88" s="140" t="str">
        <f ca="1">OFFSET(ReadMe!$AG$6,COLUMN()-7,0)</f>
        <v>sept-17</v>
      </c>
      <c r="AB88" s="140" t="str">
        <f ca="1">OFFSET(ReadMe!$AG$6,COLUMN()-7,0)</f>
        <v>oct-17</v>
      </c>
      <c r="AC88" s="140" t="str">
        <f ca="1">OFFSET(ReadMe!$AG$6,COLUMN()-7,0)</f>
        <v>nov-17</v>
      </c>
      <c r="AD88" s="140" t="str">
        <f ca="1">OFFSET(ReadMe!$AG$6,COLUMN()-7,0)</f>
        <v>déc-17</v>
      </c>
      <c r="AE88" s="140" t="s">
        <v>178</v>
      </c>
      <c r="AI88" s="297" t="s">
        <v>174</v>
      </c>
      <c r="AJ88" s="140" t="str">
        <f ca="1">OFFSET(ReadMe!$AG$6,COLUMN()-12,0)</f>
        <v>janv-18</v>
      </c>
      <c r="AK88" s="140" t="str">
        <f ca="1">OFFSET(ReadMe!$AG$6,COLUMN()-12,0)</f>
        <v>févr-18</v>
      </c>
      <c r="AL88" s="140" t="str">
        <f ca="1">OFFSET(ReadMe!$AG$6,COLUMN()-12,0)</f>
        <v>mars-18</v>
      </c>
      <c r="AM88" s="140" t="str">
        <f ca="1">OFFSET(ReadMe!$AG$6,COLUMN()-12,0)</f>
        <v>avr-18</v>
      </c>
      <c r="AN88" s="140" t="str">
        <f ca="1">OFFSET(ReadMe!$AG$6,COLUMN()-12,0)</f>
        <v>mai-18</v>
      </c>
      <c r="AO88" s="140" t="str">
        <f ca="1">OFFSET(ReadMe!$AG$6,COLUMN()-12,0)</f>
        <v>juin-18</v>
      </c>
      <c r="AP88" s="140" t="str">
        <f ca="1">OFFSET(ReadMe!$AG$6,COLUMN()-12,0)</f>
        <v>juil-18</v>
      </c>
      <c r="AQ88" s="140" t="str">
        <f ca="1">OFFSET(ReadMe!$AG$6,COLUMN()-12,0)</f>
        <v>août-18</v>
      </c>
      <c r="AR88" s="140" t="str">
        <f ca="1">OFFSET(ReadMe!$AG$6,COLUMN()-12,0)</f>
        <v>sept-18</v>
      </c>
      <c r="AS88" s="140" t="str">
        <f ca="1">OFFSET(ReadMe!$AG$6,COLUMN()-12,0)</f>
        <v>oct-18</v>
      </c>
      <c r="AT88" s="140" t="str">
        <f ca="1">OFFSET(ReadMe!$AG$6,COLUMN()-12,0)</f>
        <v>nov-18</v>
      </c>
      <c r="AU88" s="140" t="str">
        <f ca="1">OFFSET(ReadMe!$AG$6,COLUMN()-12,0)</f>
        <v>déc-18</v>
      </c>
      <c r="AV88" s="140" t="s">
        <v>178</v>
      </c>
    </row>
    <row r="89" spans="1:48" ht="15.95" customHeight="1" x14ac:dyDescent="0.2">
      <c r="A89" s="470" t="s">
        <v>220</v>
      </c>
      <c r="R89" s="72" t="s">
        <v>220</v>
      </c>
      <c r="AI89" s="72" t="s">
        <v>220</v>
      </c>
    </row>
    <row r="90" spans="1:48" ht="15.95" customHeight="1" x14ac:dyDescent="0.2">
      <c r="A90" s="469"/>
      <c r="R90" s="72"/>
      <c r="AI90" s="72"/>
    </row>
    <row r="91" spans="1:48" ht="15.95" customHeight="1" x14ac:dyDescent="0.2">
      <c r="A91" s="119" t="s">
        <v>47</v>
      </c>
      <c r="B91" s="171">
        <f>SUM(B92:B94)</f>
        <v>0</v>
      </c>
      <c r="C91" s="171">
        <f t="shared" ref="C91:M91" si="19">SUM(C92:C94)</f>
        <v>0</v>
      </c>
      <c r="D91" s="171">
        <f t="shared" si="19"/>
        <v>0</v>
      </c>
      <c r="E91" s="171">
        <f t="shared" si="19"/>
        <v>0</v>
      </c>
      <c r="F91" s="171">
        <f t="shared" si="19"/>
        <v>0</v>
      </c>
      <c r="G91" s="171">
        <f t="shared" si="19"/>
        <v>0</v>
      </c>
      <c r="H91" s="171">
        <f t="shared" si="19"/>
        <v>0</v>
      </c>
      <c r="I91" s="171">
        <f t="shared" si="19"/>
        <v>0</v>
      </c>
      <c r="J91" s="171">
        <f t="shared" si="19"/>
        <v>0</v>
      </c>
      <c r="K91" s="171">
        <f t="shared" si="19"/>
        <v>0</v>
      </c>
      <c r="L91" s="171">
        <f t="shared" si="19"/>
        <v>0</v>
      </c>
      <c r="M91" s="171">
        <f t="shared" si="19"/>
        <v>0</v>
      </c>
      <c r="N91" s="171">
        <f t="shared" ref="N91" si="20">SUM(B91:M91)</f>
        <v>0</v>
      </c>
      <c r="R91" s="119" t="s">
        <v>47</v>
      </c>
      <c r="S91" s="171">
        <f>SUM(S92:S94)</f>
        <v>0</v>
      </c>
      <c r="T91" s="171">
        <f t="shared" ref="T91:AD91" si="21">SUM(T92:T94)</f>
        <v>0</v>
      </c>
      <c r="U91" s="171">
        <f t="shared" si="21"/>
        <v>0</v>
      </c>
      <c r="V91" s="171">
        <f t="shared" si="21"/>
        <v>0</v>
      </c>
      <c r="W91" s="171">
        <f t="shared" si="21"/>
        <v>0</v>
      </c>
      <c r="X91" s="171">
        <f t="shared" si="21"/>
        <v>0</v>
      </c>
      <c r="Y91" s="171">
        <f t="shared" si="21"/>
        <v>0</v>
      </c>
      <c r="Z91" s="171">
        <f t="shared" si="21"/>
        <v>0</v>
      </c>
      <c r="AA91" s="171">
        <f t="shared" si="21"/>
        <v>0</v>
      </c>
      <c r="AB91" s="171">
        <f t="shared" si="21"/>
        <v>0</v>
      </c>
      <c r="AC91" s="171">
        <f t="shared" si="21"/>
        <v>0</v>
      </c>
      <c r="AD91" s="171">
        <f t="shared" si="21"/>
        <v>0</v>
      </c>
      <c r="AE91" s="171">
        <f t="shared" ref="AE91" si="22">SUM(S91:AD91)</f>
        <v>0</v>
      </c>
      <c r="AI91" s="119" t="s">
        <v>47</v>
      </c>
      <c r="AJ91" s="171">
        <f>SUM(AJ92:AJ94)</f>
        <v>0</v>
      </c>
      <c r="AK91" s="171">
        <f t="shared" ref="AK91:AU91" si="23">SUM(AK92:AK94)</f>
        <v>0</v>
      </c>
      <c r="AL91" s="171">
        <f t="shared" si="23"/>
        <v>0</v>
      </c>
      <c r="AM91" s="171">
        <f t="shared" si="23"/>
        <v>0</v>
      </c>
      <c r="AN91" s="171">
        <f t="shared" si="23"/>
        <v>0</v>
      </c>
      <c r="AO91" s="171">
        <f t="shared" si="23"/>
        <v>0</v>
      </c>
      <c r="AP91" s="171">
        <f t="shared" si="23"/>
        <v>0</v>
      </c>
      <c r="AQ91" s="171">
        <f t="shared" si="23"/>
        <v>0</v>
      </c>
      <c r="AR91" s="171">
        <f t="shared" si="23"/>
        <v>0</v>
      </c>
      <c r="AS91" s="171">
        <f t="shared" si="23"/>
        <v>0</v>
      </c>
      <c r="AT91" s="171">
        <f t="shared" si="23"/>
        <v>0</v>
      </c>
      <c r="AU91" s="171">
        <f t="shared" si="23"/>
        <v>0</v>
      </c>
      <c r="AV91" s="171">
        <f t="shared" ref="AV91" si="24">SUM(AJ91:AU91)</f>
        <v>0</v>
      </c>
    </row>
    <row r="92" spans="1:48" ht="15.95" customHeight="1" x14ac:dyDescent="0.2">
      <c r="A92" s="85" t="s">
        <v>213</v>
      </c>
      <c r="B92" s="136">
        <f>IF($N143&lt;&gt;0,B143,IF($O20="Mensuelle",$E20/12,IF($O20="Début d'exercice",$E20,0)))</f>
        <v>0</v>
      </c>
      <c r="C92" s="136">
        <f>IF($N143&lt;&gt;0,C143,IF($O20="Mensuelle",$E20/12,0))</f>
        <v>0</v>
      </c>
      <c r="D92" s="136">
        <f>IF($N143&lt;&gt;0,D143,IF($O20="Mensuelle",$E20/12,IF($O20="Trimestrielle",$E20/4,0)))</f>
        <v>0</v>
      </c>
      <c r="E92" s="136">
        <f>IF($N143&lt;&gt;0,E143,IF($O20="Mensuelle",$E20/12,0))</f>
        <v>0</v>
      </c>
      <c r="F92" s="136">
        <f>IF($N143&lt;&gt;0,F143,IF($O20="Mensuelle",$E20/12,0))</f>
        <v>0</v>
      </c>
      <c r="G92" s="136">
        <f>IF($N143&lt;&gt;0,G143,IF($O20="Mensuelle",$E20/12,IF($O20="Trimestrielle",$E20/4,IF($O20="Semestrielle",$E20/2,0))))</f>
        <v>0</v>
      </c>
      <c r="H92" s="136">
        <f>IF($N143&lt;&gt;0,H143,IF($O20="Mensuelle",$E20/12,0))</f>
        <v>0</v>
      </c>
      <c r="I92" s="136">
        <f>IF($N143&lt;&gt;0,I143,IF($O20="Mensuelle",$E20/12,0))</f>
        <v>0</v>
      </c>
      <c r="J92" s="136">
        <f>IF($N143&lt;&gt;0,J143,IF($O20="Mensuelle",$E20/12,IF($O20="Trimestrielle",$E20/4,0)))</f>
        <v>0</v>
      </c>
      <c r="K92" s="136">
        <f>IF($N143&lt;&gt;0,K143,IF($O20="Mensuelle",$E20/12,0))</f>
        <v>0</v>
      </c>
      <c r="L92" s="136">
        <f>IF($N143&lt;&gt;0,L143,IF($O20="Mensuelle",$E20/12,0))</f>
        <v>0</v>
      </c>
      <c r="M92" s="136">
        <f>IF($N143&lt;&gt;0,M143,IF($O20="Mensuelle",$E20/12,IF($O20="Début d'exercice",$E20,0)))</f>
        <v>0</v>
      </c>
      <c r="N92" s="136">
        <f>SUM(B92:M92)</f>
        <v>0</v>
      </c>
      <c r="R92" s="85" t="s">
        <v>213</v>
      </c>
      <c r="S92" s="136">
        <f>IF($AE143&lt;&gt;0,S143,IF($O20="Mensuelle",$I20/12,IF($O20="Début d'exercice",$I20,0)))</f>
        <v>0</v>
      </c>
      <c r="T92" s="136">
        <f>IF($AE143&lt;&gt;0,T143,IF($O20="Mensuelle",$I20/12,0))</f>
        <v>0</v>
      </c>
      <c r="U92" s="136">
        <f>IF($AE143&lt;&gt;0,U143,IF($O20="Mensuelle",$I20/12,IF($O20="Trimestrielle",$I20/4,0)))</f>
        <v>0</v>
      </c>
      <c r="V92" s="136">
        <f t="shared" ref="V92:W94" si="25">IF($AE143&lt;&gt;0,V143,IF($O20="Mensuelle",$I20/12,0))</f>
        <v>0</v>
      </c>
      <c r="W92" s="136">
        <f t="shared" si="25"/>
        <v>0</v>
      </c>
      <c r="X92" s="136">
        <f>IF($AE143&lt;&gt;0,X143,IF($O20="Mensuelle",$I20/12,IF($O20="Trimestrielle",$I20/4,IF($O20="Semestrielle",$I20/2,0))))</f>
        <v>0</v>
      </c>
      <c r="Y92" s="136">
        <f t="shared" ref="Y92:Z94" si="26">IF($AE143&lt;&gt;0,Y143,IF($O20="Mensuelle",$I20/12,0))</f>
        <v>0</v>
      </c>
      <c r="Z92" s="136">
        <f t="shared" si="26"/>
        <v>0</v>
      </c>
      <c r="AA92" s="136">
        <f>IF($AE143&lt;&gt;0,AA143,IF($O20="Mensuelle",$I20/12,IF($O20="Trimestrielle",$I20/4,0)))</f>
        <v>0</v>
      </c>
      <c r="AB92" s="136">
        <f t="shared" ref="AB92:AC94" si="27">IF($AE143&lt;&gt;0,AB143,IF($O20="Mensuelle",$I20/12,0))</f>
        <v>0</v>
      </c>
      <c r="AC92" s="136">
        <f t="shared" si="27"/>
        <v>0</v>
      </c>
      <c r="AD92" s="136">
        <f>IF($AE143&lt;&gt;0,AD143,IF($O20="Mensuelle",$I20/12,IF($O20="Début d'exercice",$I20,0)))</f>
        <v>0</v>
      </c>
      <c r="AE92" s="136">
        <f>SUM(S92:AD92)</f>
        <v>0</v>
      </c>
      <c r="AI92" s="85" t="s">
        <v>213</v>
      </c>
      <c r="AJ92" s="136">
        <f>IF($AV143&lt;&gt;0,AJ143,IF($O20="Mensuelle",$M20/12,IF($O20="Début d'exercice",$M20,0)))</f>
        <v>0</v>
      </c>
      <c r="AK92" s="136">
        <f>IF($AV143&lt;&gt;0,AK143,IF($O20="Mensuelle",$M20/12,0))</f>
        <v>0</v>
      </c>
      <c r="AL92" s="136">
        <f>IF($AV143&lt;&gt;0,AL143,IF($O20="Mensuelle",$M20/12,IF($O20="Trimestrielle",$M20/4,0)))</f>
        <v>0</v>
      </c>
      <c r="AM92" s="136">
        <f t="shared" ref="AM92:AN94" si="28">IF($AV143&lt;&gt;0,AM143,IF($O20="Mensuelle",$M20/12,0))</f>
        <v>0</v>
      </c>
      <c r="AN92" s="136">
        <f t="shared" si="28"/>
        <v>0</v>
      </c>
      <c r="AO92" s="136">
        <f>IF($AV143&lt;&gt;0,AO143,IF($O20="Mensuelle",$M20/12,IF($O20="Trimestrielle",$M20/4,IF($O20="Semestrielle",$M20/2,0))))</f>
        <v>0</v>
      </c>
      <c r="AP92" s="136">
        <f t="shared" ref="AP92:AQ94" si="29">IF($AV143&lt;&gt;0,AP143,IF($O20="Mensuelle",$M20/12,0))</f>
        <v>0</v>
      </c>
      <c r="AQ92" s="136">
        <f t="shared" si="29"/>
        <v>0</v>
      </c>
      <c r="AR92" s="136">
        <f>IF($AV143&lt;&gt;0,AR143,IF($O20="Mensuelle",$M20/12,IF($O20="Trimestrielle",$M20/4,0)))</f>
        <v>0</v>
      </c>
      <c r="AS92" s="136">
        <f t="shared" ref="AS92:AT94" si="30">IF($AV143&lt;&gt;0,AS143,IF($O20="Mensuelle",$M20/12,0))</f>
        <v>0</v>
      </c>
      <c r="AT92" s="136">
        <f t="shared" si="30"/>
        <v>0</v>
      </c>
      <c r="AU92" s="136">
        <f>IF($AV143&lt;&gt;0,AU143,IF($O20="Mensuelle",$M20/12,IF($O20="Début d'exercice",$M20,0)))</f>
        <v>0</v>
      </c>
      <c r="AV92" s="136">
        <f>SUM(AJ92:AU92)</f>
        <v>0</v>
      </c>
    </row>
    <row r="93" spans="1:48" ht="15.95" customHeight="1" x14ac:dyDescent="0.2">
      <c r="A93" s="85" t="s">
        <v>214</v>
      </c>
      <c r="B93" s="136">
        <f>IF($N144&lt;&gt;0,B144,IF($O21="Mensuelle",$E21/12,IF($O21="Début d'exercice",$E21,0)))</f>
        <v>0</v>
      </c>
      <c r="C93" s="136">
        <f t="shared" ref="C93:L93" si="31">IF($N144&lt;&gt;0,C144,IF($O21="Mensuelle",$E21/12,IF($O21="Début d'exercice",$E21,0)))</f>
        <v>0</v>
      </c>
      <c r="D93" s="136">
        <f t="shared" si="31"/>
        <v>0</v>
      </c>
      <c r="E93" s="136">
        <f t="shared" si="31"/>
        <v>0</v>
      </c>
      <c r="F93" s="136">
        <f t="shared" si="31"/>
        <v>0</v>
      </c>
      <c r="G93" s="136">
        <f t="shared" si="31"/>
        <v>0</v>
      </c>
      <c r="H93" s="136">
        <f t="shared" si="31"/>
        <v>0</v>
      </c>
      <c r="I93" s="136">
        <f t="shared" si="31"/>
        <v>0</v>
      </c>
      <c r="J93" s="136">
        <f t="shared" si="31"/>
        <v>0</v>
      </c>
      <c r="K93" s="136">
        <f t="shared" si="31"/>
        <v>0</v>
      </c>
      <c r="L93" s="136">
        <f t="shared" si="31"/>
        <v>0</v>
      </c>
      <c r="M93" s="136">
        <f>IF($N144&lt;&gt;0,M144,IF($O21="Mensuelle",$E21/12,IF($O21="Début d'exercice",$E21,0)))</f>
        <v>0</v>
      </c>
      <c r="N93" s="136">
        <f t="shared" ref="N93:N94" si="32">SUM(B93:M93)</f>
        <v>0</v>
      </c>
      <c r="R93" s="85" t="s">
        <v>214</v>
      </c>
      <c r="S93" s="136">
        <f>IF($AE144&lt;&gt;0,S144,IF($O21="Mensuelle",$I21/12,IF($O21="Début d'exercice",$I21,0)))</f>
        <v>0</v>
      </c>
      <c r="T93" s="136">
        <f>IF($AE144&lt;&gt;0,T144,IF($O21="Mensuelle",$I21/12,0))</f>
        <v>0</v>
      </c>
      <c r="U93" s="136">
        <f>IF($AE144&lt;&gt;0,U144,IF($O21="Mensuelle",$I21/12,IF($O21="Trimestrielle",$I21/4,0)))</f>
        <v>0</v>
      </c>
      <c r="V93" s="136">
        <f t="shared" si="25"/>
        <v>0</v>
      </c>
      <c r="W93" s="136">
        <f t="shared" si="25"/>
        <v>0</v>
      </c>
      <c r="X93" s="136">
        <f>IF($AE144&lt;&gt;0,X144,IF($O21="Mensuelle",$I21/12,IF($O21="Trimestrielle",$I21/4,IF($O21="Semestrielle",$I21/2,0))))</f>
        <v>0</v>
      </c>
      <c r="Y93" s="136">
        <f t="shared" si="26"/>
        <v>0</v>
      </c>
      <c r="Z93" s="136">
        <f t="shared" si="26"/>
        <v>0</v>
      </c>
      <c r="AA93" s="136">
        <f>IF($AE144&lt;&gt;0,AA144,IF($O21="Mensuelle",$I21/12,IF($O21="Trimestrielle",$I21/4,0)))</f>
        <v>0</v>
      </c>
      <c r="AB93" s="136">
        <f t="shared" si="27"/>
        <v>0</v>
      </c>
      <c r="AC93" s="136">
        <f t="shared" si="27"/>
        <v>0</v>
      </c>
      <c r="AD93" s="136">
        <f>IF($AE144&lt;&gt;0,AD144,IF($O21="Mensuelle",$I21/12,IF($O21="Début d'exercice",$I21,0)))</f>
        <v>0</v>
      </c>
      <c r="AE93" s="136">
        <f t="shared" ref="AE93:AE94" si="33">SUM(S93:AD93)</f>
        <v>0</v>
      </c>
      <c r="AI93" s="85" t="s">
        <v>214</v>
      </c>
      <c r="AJ93" s="136">
        <f>IF($AV144&lt;&gt;0,AJ144,IF($O21="Mensuelle",$M21/12,IF($O21="Début d'exercice",$M21,0)))</f>
        <v>0</v>
      </c>
      <c r="AK93" s="136">
        <f>IF($AV144&lt;&gt;0,AK144,IF($O21="Mensuelle",$M21/12,0))</f>
        <v>0</v>
      </c>
      <c r="AL93" s="136">
        <f>IF($AV144&lt;&gt;0,AL144,IF($O21="Mensuelle",$M21/12,IF($O21="Trimestrielle",$M21/4,0)))</f>
        <v>0</v>
      </c>
      <c r="AM93" s="136">
        <f t="shared" si="28"/>
        <v>0</v>
      </c>
      <c r="AN93" s="136">
        <f t="shared" si="28"/>
        <v>0</v>
      </c>
      <c r="AO93" s="136">
        <f>IF($AV144&lt;&gt;0,AO144,IF($O21="Mensuelle",$M21/12,IF($O21="Trimestrielle",$M21/4,IF($O21="Semestrielle",$M21/2,0))))</f>
        <v>0</v>
      </c>
      <c r="AP93" s="136">
        <f t="shared" si="29"/>
        <v>0</v>
      </c>
      <c r="AQ93" s="136">
        <f t="shared" si="29"/>
        <v>0</v>
      </c>
      <c r="AR93" s="136">
        <f>IF($AV144&lt;&gt;0,AR144,IF($O21="Mensuelle",$M21/12,IF($O21="Trimestrielle",$M21/4,0)))</f>
        <v>0</v>
      </c>
      <c r="AS93" s="136">
        <f t="shared" si="30"/>
        <v>0</v>
      </c>
      <c r="AT93" s="136">
        <f t="shared" si="30"/>
        <v>0</v>
      </c>
      <c r="AU93" s="136">
        <f>IF($AV144&lt;&gt;0,AU144,IF($O21="Mensuelle",$M21/12,IF($O21="Début d'exercice",$M21,0)))</f>
        <v>0</v>
      </c>
      <c r="AV93" s="136">
        <f t="shared" ref="AV93:AV94" si="34">SUM(AJ93:AU93)</f>
        <v>0</v>
      </c>
    </row>
    <row r="94" spans="1:48" ht="15.95" customHeight="1" x14ac:dyDescent="0.2">
      <c r="A94" s="85" t="s">
        <v>308</v>
      </c>
      <c r="B94" s="136">
        <f>IF($N145&lt;&gt;0,B145,IF($O22="Mensuelle",$E22/12,IF($O22="Début d'exercice",$E22,0)))</f>
        <v>0</v>
      </c>
      <c r="C94" s="136">
        <f t="shared" ref="C94:L94" si="35">IF($N145&lt;&gt;0,C145,IF($O22="Mensuelle",$E22/12,IF($O22="Début d'exercice",$E22,0)))</f>
        <v>0</v>
      </c>
      <c r="D94" s="136">
        <f t="shared" si="35"/>
        <v>0</v>
      </c>
      <c r="E94" s="136">
        <f t="shared" si="35"/>
        <v>0</v>
      </c>
      <c r="F94" s="136">
        <f t="shared" si="35"/>
        <v>0</v>
      </c>
      <c r="G94" s="136">
        <f t="shared" si="35"/>
        <v>0</v>
      </c>
      <c r="H94" s="136">
        <f t="shared" si="35"/>
        <v>0</v>
      </c>
      <c r="I94" s="136">
        <f t="shared" si="35"/>
        <v>0</v>
      </c>
      <c r="J94" s="136">
        <f t="shared" si="35"/>
        <v>0</v>
      </c>
      <c r="K94" s="136">
        <f t="shared" si="35"/>
        <v>0</v>
      </c>
      <c r="L94" s="136">
        <f t="shared" si="35"/>
        <v>0</v>
      </c>
      <c r="M94" s="136">
        <f>IF($N145&lt;&gt;0,M145,IF($O22="Mensuelle",$E22/12,IF($O22="Début d'exercice",$E22,0)))</f>
        <v>0</v>
      </c>
      <c r="N94" s="136">
        <f t="shared" si="32"/>
        <v>0</v>
      </c>
      <c r="R94" s="85" t="s">
        <v>308</v>
      </c>
      <c r="S94" s="136">
        <f>IF($AE145&lt;&gt;0,S145,IF($O22="Mensuelle",$I22/12,IF($O22="Début d'exercice",$I22,0)))</f>
        <v>0</v>
      </c>
      <c r="T94" s="136">
        <f>IF($AE145&lt;&gt;0,T145,IF($O22="Mensuelle",$I22/12,0))</f>
        <v>0</v>
      </c>
      <c r="U94" s="136">
        <f>IF($AE145&lt;&gt;0,U145,IF($O22="Mensuelle",$I22/12,IF($O22="Trimestrielle",$I22/4,0)))</f>
        <v>0</v>
      </c>
      <c r="V94" s="136">
        <f t="shared" si="25"/>
        <v>0</v>
      </c>
      <c r="W94" s="136">
        <f t="shared" si="25"/>
        <v>0</v>
      </c>
      <c r="X94" s="136">
        <f>IF($AE145&lt;&gt;0,X145,IF($O22="Mensuelle",$I22/12,IF($O22="Trimestrielle",$I22/4,IF($O22="Semestrielle",$I22/2,0))))</f>
        <v>0</v>
      </c>
      <c r="Y94" s="136">
        <f t="shared" si="26"/>
        <v>0</v>
      </c>
      <c r="Z94" s="136">
        <f t="shared" si="26"/>
        <v>0</v>
      </c>
      <c r="AA94" s="136">
        <f>IF($AE145&lt;&gt;0,AA145,IF($O22="Mensuelle",$I22/12,IF($O22="Trimestrielle",$I22/4,0)))</f>
        <v>0</v>
      </c>
      <c r="AB94" s="136">
        <f t="shared" si="27"/>
        <v>0</v>
      </c>
      <c r="AC94" s="136">
        <f t="shared" si="27"/>
        <v>0</v>
      </c>
      <c r="AD94" s="136">
        <f>IF($AE145&lt;&gt;0,AD145,IF($O22="Mensuelle",$I22/12,IF($O22="Début d'exercice",$I22,0)))</f>
        <v>0</v>
      </c>
      <c r="AE94" s="136">
        <f t="shared" si="33"/>
        <v>0</v>
      </c>
      <c r="AI94" s="85" t="s">
        <v>308</v>
      </c>
      <c r="AJ94" s="136">
        <f>IF($AV145&lt;&gt;0,AJ145,IF($O22="Mensuelle",$M22/12,IF($O22="Début d'exercice",$M22,0)))</f>
        <v>0</v>
      </c>
      <c r="AK94" s="136">
        <f>IF($AV145&lt;&gt;0,AK145,IF($O22="Mensuelle",$M22/12,0))</f>
        <v>0</v>
      </c>
      <c r="AL94" s="136">
        <f>IF($AV145&lt;&gt;0,AL145,IF($O22="Mensuelle",$M22/12,IF($O22="Trimestrielle",$M22/4,0)))</f>
        <v>0</v>
      </c>
      <c r="AM94" s="136">
        <f t="shared" si="28"/>
        <v>0</v>
      </c>
      <c r="AN94" s="136">
        <f t="shared" si="28"/>
        <v>0</v>
      </c>
      <c r="AO94" s="136">
        <f>IF($AV145&lt;&gt;0,AO145,IF($O22="Mensuelle",$M22/12,IF($O22="Trimestrielle",$M22/4,IF($O22="Semestrielle",$M22/2,0))))</f>
        <v>0</v>
      </c>
      <c r="AP94" s="136">
        <f t="shared" si="29"/>
        <v>0</v>
      </c>
      <c r="AQ94" s="136">
        <f t="shared" si="29"/>
        <v>0</v>
      </c>
      <c r="AR94" s="136">
        <f>IF($AV145&lt;&gt;0,AR145,IF($O22="Mensuelle",$M22/12,IF($O22="Trimestrielle",$M22/4,0)))</f>
        <v>0</v>
      </c>
      <c r="AS94" s="136">
        <f t="shared" si="30"/>
        <v>0</v>
      </c>
      <c r="AT94" s="136">
        <f t="shared" si="30"/>
        <v>0</v>
      </c>
      <c r="AU94" s="136">
        <f>IF($AV145&lt;&gt;0,AU145,IF($O22="Mensuelle",$M22/12,IF($O22="Début d'exercice",$M22,0)))</f>
        <v>0</v>
      </c>
      <c r="AV94" s="136">
        <f t="shared" si="34"/>
        <v>0</v>
      </c>
    </row>
    <row r="95" spans="1:48" ht="15.95" customHeight="1" x14ac:dyDescent="0.2">
      <c r="A95" s="75" t="s">
        <v>218</v>
      </c>
      <c r="B95" s="136"/>
      <c r="C95" s="136"/>
      <c r="D95" s="136"/>
      <c r="E95" s="136"/>
      <c r="F95" s="136"/>
      <c r="G95" s="136"/>
      <c r="H95" s="136"/>
      <c r="I95" s="136"/>
      <c r="J95" s="136"/>
      <c r="K95" s="136"/>
      <c r="L95" s="136"/>
      <c r="M95" s="136"/>
      <c r="N95" s="136"/>
      <c r="R95" s="75" t="s">
        <v>218</v>
      </c>
      <c r="S95" s="136"/>
      <c r="T95" s="136"/>
      <c r="U95" s="136"/>
      <c r="V95" s="136"/>
      <c r="W95" s="136"/>
      <c r="X95" s="136"/>
      <c r="Y95" s="136"/>
      <c r="Z95" s="136"/>
      <c r="AA95" s="136"/>
      <c r="AB95" s="136"/>
      <c r="AC95" s="136"/>
      <c r="AD95" s="136"/>
      <c r="AE95" s="136"/>
      <c r="AI95" s="75" t="s">
        <v>218</v>
      </c>
      <c r="AJ95" s="136"/>
      <c r="AK95" s="136"/>
      <c r="AL95" s="136"/>
      <c r="AM95" s="136"/>
      <c r="AN95" s="136"/>
      <c r="AO95" s="136"/>
      <c r="AP95" s="136"/>
      <c r="AQ95" s="136"/>
      <c r="AR95" s="136"/>
      <c r="AS95" s="136"/>
      <c r="AT95" s="136"/>
      <c r="AU95" s="136"/>
      <c r="AV95" s="136"/>
    </row>
    <row r="96" spans="1:48" ht="15.95" customHeight="1" x14ac:dyDescent="0.2">
      <c r="A96" s="75" t="s">
        <v>219</v>
      </c>
      <c r="B96" s="136"/>
      <c r="C96" s="136"/>
      <c r="D96" s="136"/>
      <c r="E96" s="136"/>
      <c r="F96" s="136"/>
      <c r="G96" s="136"/>
      <c r="H96" s="136"/>
      <c r="I96" s="136"/>
      <c r="J96" s="136"/>
      <c r="K96" s="136"/>
      <c r="L96" s="136"/>
      <c r="M96" s="136"/>
      <c r="N96" s="136"/>
      <c r="R96" s="75" t="s">
        <v>219</v>
      </c>
      <c r="S96" s="136"/>
      <c r="T96" s="136"/>
      <c r="U96" s="136"/>
      <c r="V96" s="136"/>
      <c r="W96" s="136"/>
      <c r="X96" s="136"/>
      <c r="Y96" s="136"/>
      <c r="Z96" s="136"/>
      <c r="AA96" s="136"/>
      <c r="AB96" s="136"/>
      <c r="AC96" s="136"/>
      <c r="AD96" s="136"/>
      <c r="AE96" s="136"/>
      <c r="AI96" s="75" t="s">
        <v>219</v>
      </c>
      <c r="AJ96" s="136"/>
      <c r="AK96" s="136"/>
      <c r="AL96" s="136"/>
      <c r="AM96" s="136"/>
      <c r="AN96" s="136"/>
      <c r="AO96" s="136"/>
      <c r="AP96" s="136"/>
      <c r="AQ96" s="136"/>
      <c r="AR96" s="136"/>
      <c r="AS96" s="136"/>
      <c r="AT96" s="136"/>
      <c r="AU96" s="136"/>
      <c r="AV96" s="136"/>
    </row>
    <row r="97" spans="1:48" ht="15.95" customHeight="1" x14ac:dyDescent="0.2">
      <c r="A97" s="119" t="s">
        <v>45</v>
      </c>
      <c r="B97" s="171">
        <f>SUM(B98:B100)</f>
        <v>0</v>
      </c>
      <c r="C97" s="171">
        <f t="shared" ref="C97:M97" si="36">SUM(C98:C100)</f>
        <v>0</v>
      </c>
      <c r="D97" s="171">
        <f t="shared" si="36"/>
        <v>0</v>
      </c>
      <c r="E97" s="171">
        <f t="shared" si="36"/>
        <v>0</v>
      </c>
      <c r="F97" s="171">
        <f t="shared" si="36"/>
        <v>0</v>
      </c>
      <c r="G97" s="171">
        <f t="shared" si="36"/>
        <v>0</v>
      </c>
      <c r="H97" s="171">
        <f t="shared" si="36"/>
        <v>0</v>
      </c>
      <c r="I97" s="171">
        <f t="shared" si="36"/>
        <v>0</v>
      </c>
      <c r="J97" s="171">
        <f t="shared" si="36"/>
        <v>0</v>
      </c>
      <c r="K97" s="171">
        <f t="shared" si="36"/>
        <v>0</v>
      </c>
      <c r="L97" s="171">
        <f t="shared" si="36"/>
        <v>0</v>
      </c>
      <c r="M97" s="171">
        <f t="shared" si="36"/>
        <v>0</v>
      </c>
      <c r="N97" s="171">
        <f t="shared" ref="N97:N102" si="37">SUM(B97:M97)</f>
        <v>0</v>
      </c>
      <c r="R97" s="119" t="s">
        <v>45</v>
      </c>
      <c r="S97" s="171">
        <f>SUM(S98:S100)</f>
        <v>0</v>
      </c>
      <c r="T97" s="171">
        <f t="shared" ref="T97:AD97" si="38">SUM(T98:T100)</f>
        <v>0</v>
      </c>
      <c r="U97" s="171">
        <f t="shared" si="38"/>
        <v>0</v>
      </c>
      <c r="V97" s="171">
        <f t="shared" si="38"/>
        <v>0</v>
      </c>
      <c r="W97" s="171">
        <f t="shared" si="38"/>
        <v>0</v>
      </c>
      <c r="X97" s="171">
        <f t="shared" si="38"/>
        <v>0</v>
      </c>
      <c r="Y97" s="171">
        <f t="shared" si="38"/>
        <v>0</v>
      </c>
      <c r="Z97" s="171">
        <f t="shared" si="38"/>
        <v>0</v>
      </c>
      <c r="AA97" s="171">
        <f t="shared" si="38"/>
        <v>0</v>
      </c>
      <c r="AB97" s="171">
        <f t="shared" si="38"/>
        <v>0</v>
      </c>
      <c r="AC97" s="171">
        <f t="shared" si="38"/>
        <v>0</v>
      </c>
      <c r="AD97" s="171">
        <f t="shared" si="38"/>
        <v>0</v>
      </c>
      <c r="AE97" s="171">
        <f t="shared" ref="AE97:AE102" si="39">SUM(S97:AD97)</f>
        <v>0</v>
      </c>
      <c r="AI97" s="119" t="s">
        <v>45</v>
      </c>
      <c r="AJ97" s="171">
        <f>SUM(AJ98:AJ100)</f>
        <v>0</v>
      </c>
      <c r="AK97" s="171">
        <f t="shared" ref="AK97:AU97" si="40">SUM(AK98:AK100)</f>
        <v>0</v>
      </c>
      <c r="AL97" s="171">
        <f t="shared" si="40"/>
        <v>0</v>
      </c>
      <c r="AM97" s="171">
        <f t="shared" si="40"/>
        <v>0</v>
      </c>
      <c r="AN97" s="171">
        <f t="shared" si="40"/>
        <v>0</v>
      </c>
      <c r="AO97" s="171">
        <f t="shared" si="40"/>
        <v>0</v>
      </c>
      <c r="AP97" s="171">
        <f t="shared" si="40"/>
        <v>0</v>
      </c>
      <c r="AQ97" s="171">
        <f t="shared" si="40"/>
        <v>0</v>
      </c>
      <c r="AR97" s="171">
        <f t="shared" si="40"/>
        <v>0</v>
      </c>
      <c r="AS97" s="171">
        <f t="shared" si="40"/>
        <v>0</v>
      </c>
      <c r="AT97" s="171">
        <f t="shared" si="40"/>
        <v>0</v>
      </c>
      <c r="AU97" s="171">
        <f t="shared" si="40"/>
        <v>0</v>
      </c>
      <c r="AV97" s="171">
        <f t="shared" ref="AV97:AV102" si="41">SUM(AJ97:AU97)</f>
        <v>0</v>
      </c>
    </row>
    <row r="98" spans="1:48" ht="15.95" customHeight="1" x14ac:dyDescent="0.2">
      <c r="A98" s="85" t="s">
        <v>215</v>
      </c>
      <c r="B98" s="136">
        <f t="shared" ref="B98:M98" si="42">IF($N149&lt;&gt;0,B149,IF($O26="Mensuelle",$E26/12,IF($O26="Début d'exercice",$E26,0)))</f>
        <v>0</v>
      </c>
      <c r="C98" s="136">
        <f t="shared" si="42"/>
        <v>0</v>
      </c>
      <c r="D98" s="136">
        <f t="shared" si="42"/>
        <v>0</v>
      </c>
      <c r="E98" s="136">
        <f t="shared" si="42"/>
        <v>0</v>
      </c>
      <c r="F98" s="136">
        <f t="shared" si="42"/>
        <v>0</v>
      </c>
      <c r="G98" s="136">
        <f t="shared" si="42"/>
        <v>0</v>
      </c>
      <c r="H98" s="136">
        <f t="shared" si="42"/>
        <v>0</v>
      </c>
      <c r="I98" s="136">
        <f t="shared" si="42"/>
        <v>0</v>
      </c>
      <c r="J98" s="136">
        <f t="shared" si="42"/>
        <v>0</v>
      </c>
      <c r="K98" s="136">
        <f t="shared" si="42"/>
        <v>0</v>
      </c>
      <c r="L98" s="136">
        <f t="shared" si="42"/>
        <v>0</v>
      </c>
      <c r="M98" s="136">
        <f t="shared" si="42"/>
        <v>0</v>
      </c>
      <c r="N98" s="136">
        <f t="shared" si="37"/>
        <v>0</v>
      </c>
      <c r="R98" s="85" t="s">
        <v>215</v>
      </c>
      <c r="S98" s="136">
        <f>IF($AE149&lt;&gt;0,S149,IF($O26="Mensuelle",$I26/12,IF($O26="Début d'exercice",$I26,0)))</f>
        <v>0</v>
      </c>
      <c r="T98" s="136">
        <f>IF($AE149&lt;&gt;0,T149,IF($O26="Mensuelle",$I26/12,0))</f>
        <v>0</v>
      </c>
      <c r="U98" s="136">
        <f>IF($AE149&lt;&gt;0,U149,IF($O26="Mensuelle",$I26/12,IF($O26="Trimestrielle",$I26/4,0)))</f>
        <v>0</v>
      </c>
      <c r="V98" s="136">
        <f t="shared" ref="V98:W100" si="43">IF($AE149&lt;&gt;0,V149,IF($O26="Mensuelle",$I26/12,0))</f>
        <v>0</v>
      </c>
      <c r="W98" s="136">
        <f t="shared" si="43"/>
        <v>0</v>
      </c>
      <c r="X98" s="136">
        <f>IF($AE149&lt;&gt;0,X149,IF($O26="Mensuelle",$I26/12,IF($O26="Trimestrielle",$I26/4,IF($O26="Semestrielle",$I26/2,0))))</f>
        <v>0</v>
      </c>
      <c r="Y98" s="136">
        <f t="shared" ref="Y98:Z100" si="44">IF($AE149&lt;&gt;0,Y149,IF($O26="Mensuelle",$I26/12,0))</f>
        <v>0</v>
      </c>
      <c r="Z98" s="136">
        <f t="shared" si="44"/>
        <v>0</v>
      </c>
      <c r="AA98" s="136">
        <f>IF($AE149&lt;&gt;0,AA149,IF($O26="Mensuelle",$I26/12,IF($O26="Trimestrielle",$I26/4,0)))</f>
        <v>0</v>
      </c>
      <c r="AB98" s="136">
        <f t="shared" ref="AB98:AC100" si="45">IF($AE149&lt;&gt;0,AB149,IF($O26="Mensuelle",$I26/12,0))</f>
        <v>0</v>
      </c>
      <c r="AC98" s="136">
        <f t="shared" si="45"/>
        <v>0</v>
      </c>
      <c r="AD98" s="136">
        <f>IF($AE149&lt;&gt;0,AD149,IF($O26="Mensuelle",$I26/12,IF($O26="Début d'exercice",$I26,0)))</f>
        <v>0</v>
      </c>
      <c r="AE98" s="136">
        <f t="shared" si="39"/>
        <v>0</v>
      </c>
      <c r="AI98" s="85" t="s">
        <v>215</v>
      </c>
      <c r="AJ98" s="136">
        <f>IF($AV149&lt;&gt;0,AJ149,IF($O26="Mensuelle",$M26/12,IF($O26="Début d'exercice",$M26,0)))</f>
        <v>0</v>
      </c>
      <c r="AK98" s="136">
        <f>IF($AV149&lt;&gt;0,AK149,IF($O26="Mensuelle",$M26/12,0))</f>
        <v>0</v>
      </c>
      <c r="AL98" s="136">
        <f>IF($AV149&lt;&gt;0,AL149,IF($O26="Mensuelle",$M26/12,IF($O26="Trimestrielle",$M26/4,0)))</f>
        <v>0</v>
      </c>
      <c r="AM98" s="136">
        <f t="shared" ref="AM98:AN100" si="46">IF($AV149&lt;&gt;0,AM149,IF($O26="Mensuelle",$M26/12,0))</f>
        <v>0</v>
      </c>
      <c r="AN98" s="136">
        <f t="shared" si="46"/>
        <v>0</v>
      </c>
      <c r="AO98" s="136">
        <f>IF($AV149&lt;&gt;0,AO149,IF($O26="Mensuelle",$M26/12,IF($O26="Trimestrielle",$M26/4,IF($O26="Semestrielle",$M26/2,0))))</f>
        <v>0</v>
      </c>
      <c r="AP98" s="136">
        <f t="shared" ref="AP98:AQ100" si="47">IF($AV149&lt;&gt;0,AP149,IF($O26="Mensuelle",$M26/12,0))</f>
        <v>0</v>
      </c>
      <c r="AQ98" s="136">
        <f t="shared" si="47"/>
        <v>0</v>
      </c>
      <c r="AR98" s="136">
        <f>IF($AV149&lt;&gt;0,AR149,IF($O26="Mensuelle",$M26/12,IF($O26="Trimestrielle",$M26/4,0)))</f>
        <v>0</v>
      </c>
      <c r="AS98" s="136">
        <f t="shared" ref="AS98:AT100" si="48">IF($AV149&lt;&gt;0,AS149,IF($O26="Mensuelle",$M26/12,0))</f>
        <v>0</v>
      </c>
      <c r="AT98" s="136">
        <f t="shared" si="48"/>
        <v>0</v>
      </c>
      <c r="AU98" s="136">
        <f>IF($AV149&lt;&gt;0,AU149,IF($O26="Mensuelle",$M26/12,IF($O26="Début d'exercice",$M26,0)))</f>
        <v>0</v>
      </c>
      <c r="AV98" s="136">
        <f t="shared" si="41"/>
        <v>0</v>
      </c>
    </row>
    <row r="99" spans="1:48" ht="15.95" customHeight="1" x14ac:dyDescent="0.2">
      <c r="A99" s="85" t="s">
        <v>216</v>
      </c>
      <c r="B99" s="136">
        <f t="shared" ref="B99:M99" si="49">IF($N150&lt;&gt;0,B150,IF($O27="Mensuelle",$E27/12,IF($O27="Début d'exercice",$E27,0)))</f>
        <v>0</v>
      </c>
      <c r="C99" s="136">
        <f t="shared" si="49"/>
        <v>0</v>
      </c>
      <c r="D99" s="136">
        <f t="shared" si="49"/>
        <v>0</v>
      </c>
      <c r="E99" s="136">
        <f t="shared" si="49"/>
        <v>0</v>
      </c>
      <c r="F99" s="136">
        <f t="shared" si="49"/>
        <v>0</v>
      </c>
      <c r="G99" s="136">
        <f t="shared" si="49"/>
        <v>0</v>
      </c>
      <c r="H99" s="136">
        <f t="shared" si="49"/>
        <v>0</v>
      </c>
      <c r="I99" s="136">
        <f t="shared" si="49"/>
        <v>0</v>
      </c>
      <c r="J99" s="136">
        <f t="shared" si="49"/>
        <v>0</v>
      </c>
      <c r="K99" s="136">
        <f t="shared" si="49"/>
        <v>0</v>
      </c>
      <c r="L99" s="136">
        <f t="shared" si="49"/>
        <v>0</v>
      </c>
      <c r="M99" s="136">
        <f t="shared" si="49"/>
        <v>0</v>
      </c>
      <c r="N99" s="136">
        <f t="shared" si="37"/>
        <v>0</v>
      </c>
      <c r="R99" s="85" t="s">
        <v>216</v>
      </c>
      <c r="S99" s="136">
        <f>IF($AE150&lt;&gt;0,S150,IF($O27="Mensuelle",$I27/12,IF($O27="Début d'exercice",$I27,0)))</f>
        <v>0</v>
      </c>
      <c r="T99" s="136">
        <f>IF($AE150&lt;&gt;0,T150,IF($O27="Mensuelle",$I27/12,0))</f>
        <v>0</v>
      </c>
      <c r="U99" s="136">
        <f>IF($AE150&lt;&gt;0,U150,IF($O27="Mensuelle",$I27/12,IF($O27="Trimestrielle",$I27/4,0)))</f>
        <v>0</v>
      </c>
      <c r="V99" s="136">
        <f t="shared" si="43"/>
        <v>0</v>
      </c>
      <c r="W99" s="136">
        <f t="shared" si="43"/>
        <v>0</v>
      </c>
      <c r="X99" s="136">
        <f>IF($AE150&lt;&gt;0,X150,IF($O27="Mensuelle",$I27/12,IF($O27="Trimestrielle",$I27/4,IF($O27="Semestrielle",$I27/2,0))))</f>
        <v>0</v>
      </c>
      <c r="Y99" s="136">
        <f t="shared" si="44"/>
        <v>0</v>
      </c>
      <c r="Z99" s="136">
        <f t="shared" si="44"/>
        <v>0</v>
      </c>
      <c r="AA99" s="136">
        <f>IF($AE150&lt;&gt;0,AA150,IF($O27="Mensuelle",$I27/12,IF($O27="Trimestrielle",$I27/4,0)))</f>
        <v>0</v>
      </c>
      <c r="AB99" s="136">
        <f t="shared" si="45"/>
        <v>0</v>
      </c>
      <c r="AC99" s="136">
        <f t="shared" si="45"/>
        <v>0</v>
      </c>
      <c r="AD99" s="136">
        <f>IF($AE150&lt;&gt;0,AD150,IF($O27="Mensuelle",$I27/12,IF($O27="Début d'exercice",$I27,0)))</f>
        <v>0</v>
      </c>
      <c r="AE99" s="136">
        <f t="shared" si="39"/>
        <v>0</v>
      </c>
      <c r="AI99" s="85" t="s">
        <v>216</v>
      </c>
      <c r="AJ99" s="136">
        <f>IF($AV150&lt;&gt;0,AJ150,IF($O27="Mensuelle",$M27/12,IF($O27="Début d'exercice",$M27,0)))</f>
        <v>0</v>
      </c>
      <c r="AK99" s="136">
        <f>IF($AV150&lt;&gt;0,AK150,IF($O27="Mensuelle",$M27/12,0))</f>
        <v>0</v>
      </c>
      <c r="AL99" s="136">
        <f>IF($AV150&lt;&gt;0,AL150,IF($O27="Mensuelle",$M27/12,IF($O27="Trimestrielle",$M27/4,0)))</f>
        <v>0</v>
      </c>
      <c r="AM99" s="136">
        <f t="shared" si="46"/>
        <v>0</v>
      </c>
      <c r="AN99" s="136">
        <f t="shared" si="46"/>
        <v>0</v>
      </c>
      <c r="AO99" s="136">
        <f>IF($AV150&lt;&gt;0,AO150,IF($O27="Mensuelle",$M27/12,IF($O27="Trimestrielle",$M27/4,IF($O27="Semestrielle",$M27/2,0))))</f>
        <v>0</v>
      </c>
      <c r="AP99" s="136">
        <f t="shared" si="47"/>
        <v>0</v>
      </c>
      <c r="AQ99" s="136">
        <f t="shared" si="47"/>
        <v>0</v>
      </c>
      <c r="AR99" s="136">
        <f>IF($AV150&lt;&gt;0,AR150,IF($O27="Mensuelle",$M27/12,IF($O27="Trimestrielle",$M27/4,0)))</f>
        <v>0</v>
      </c>
      <c r="AS99" s="136">
        <f t="shared" si="48"/>
        <v>0</v>
      </c>
      <c r="AT99" s="136">
        <f t="shared" si="48"/>
        <v>0</v>
      </c>
      <c r="AU99" s="136">
        <f>IF($AV150&lt;&gt;0,AU150,IF($O27="Mensuelle",$M27/12,IF($O27="Début d'exercice",$M27,0)))</f>
        <v>0</v>
      </c>
      <c r="AV99" s="136">
        <f t="shared" si="41"/>
        <v>0</v>
      </c>
    </row>
    <row r="100" spans="1:48" ht="15.95" customHeight="1" x14ac:dyDescent="0.2">
      <c r="A100" s="85" t="s">
        <v>217</v>
      </c>
      <c r="B100" s="136">
        <f t="shared" ref="B100:M100" si="50">IF($N151&lt;&gt;0,B151,IF($O28="Mensuelle",$E28/12,IF($O28="Début d'exercice",$E28,0)))</f>
        <v>0</v>
      </c>
      <c r="C100" s="136">
        <f t="shared" si="50"/>
        <v>0</v>
      </c>
      <c r="D100" s="136">
        <f t="shared" si="50"/>
        <v>0</v>
      </c>
      <c r="E100" s="136">
        <f t="shared" si="50"/>
        <v>0</v>
      </c>
      <c r="F100" s="136">
        <f t="shared" si="50"/>
        <v>0</v>
      </c>
      <c r="G100" s="136">
        <f t="shared" si="50"/>
        <v>0</v>
      </c>
      <c r="H100" s="136">
        <f t="shared" si="50"/>
        <v>0</v>
      </c>
      <c r="I100" s="136">
        <f t="shared" si="50"/>
        <v>0</v>
      </c>
      <c r="J100" s="136">
        <f t="shared" si="50"/>
        <v>0</v>
      </c>
      <c r="K100" s="136">
        <f t="shared" si="50"/>
        <v>0</v>
      </c>
      <c r="L100" s="136">
        <f t="shared" si="50"/>
        <v>0</v>
      </c>
      <c r="M100" s="136">
        <f t="shared" si="50"/>
        <v>0</v>
      </c>
      <c r="N100" s="136">
        <f t="shared" si="37"/>
        <v>0</v>
      </c>
      <c r="R100" s="85" t="s">
        <v>217</v>
      </c>
      <c r="S100" s="136">
        <f>IF($AE151&lt;&gt;0,S151,IF($O28="Mensuelle",$I28/12,IF($O28="Début d'exercice",$I28,0)))</f>
        <v>0</v>
      </c>
      <c r="T100" s="136">
        <f>IF($AE151&lt;&gt;0,T151,IF($O28="Mensuelle",$I28/12,0))</f>
        <v>0</v>
      </c>
      <c r="U100" s="136">
        <f>IF($AE151&lt;&gt;0,U151,IF($O28="Mensuelle",$I28/12,IF($O28="Trimestrielle",$I28/4,0)))</f>
        <v>0</v>
      </c>
      <c r="V100" s="136">
        <f t="shared" si="43"/>
        <v>0</v>
      </c>
      <c r="W100" s="136">
        <f t="shared" si="43"/>
        <v>0</v>
      </c>
      <c r="X100" s="136">
        <f>IF($AE151&lt;&gt;0,X151,IF($O28="Mensuelle",$I28/12,IF($O28="Trimestrielle",$I28/4,IF($O28="Semestrielle",$I28/2,0))))</f>
        <v>0</v>
      </c>
      <c r="Y100" s="136">
        <f t="shared" si="44"/>
        <v>0</v>
      </c>
      <c r="Z100" s="136">
        <f t="shared" si="44"/>
        <v>0</v>
      </c>
      <c r="AA100" s="136">
        <f>IF($AE151&lt;&gt;0,AA151,IF($O28="Mensuelle",$I28/12,IF($O28="Trimestrielle",$I28/4,0)))</f>
        <v>0</v>
      </c>
      <c r="AB100" s="136">
        <f t="shared" si="45"/>
        <v>0</v>
      </c>
      <c r="AC100" s="136">
        <f t="shared" si="45"/>
        <v>0</v>
      </c>
      <c r="AD100" s="136">
        <f>IF($AE151&lt;&gt;0,AD151,IF($O28="Mensuelle",$I28/12,IF($O28="Début d'exercice",$I28,0)))</f>
        <v>0</v>
      </c>
      <c r="AE100" s="136">
        <f t="shared" si="39"/>
        <v>0</v>
      </c>
      <c r="AI100" s="85" t="s">
        <v>217</v>
      </c>
      <c r="AJ100" s="136">
        <f>IF($AV151&lt;&gt;0,AJ151,IF($O28="Mensuelle",$M28/12,IF($O28="Début d'exercice",$M28,0)))</f>
        <v>0</v>
      </c>
      <c r="AK100" s="136">
        <f>IF($AV151&lt;&gt;0,AK151,IF($O28="Mensuelle",$M28/12,0))</f>
        <v>0</v>
      </c>
      <c r="AL100" s="136">
        <f>IF($AV151&lt;&gt;0,AL151,IF($O28="Mensuelle",$M28/12,IF($O28="Trimestrielle",$M28/4,0)))</f>
        <v>0</v>
      </c>
      <c r="AM100" s="136">
        <f t="shared" si="46"/>
        <v>0</v>
      </c>
      <c r="AN100" s="136">
        <f t="shared" si="46"/>
        <v>0</v>
      </c>
      <c r="AO100" s="136">
        <f>IF($AV151&lt;&gt;0,AO151,IF($O28="Mensuelle",$M28/12,IF($O28="Trimestrielle",$M28/4,IF($O28="Semestrielle",$M28/2,0))))</f>
        <v>0</v>
      </c>
      <c r="AP100" s="136">
        <f t="shared" si="47"/>
        <v>0</v>
      </c>
      <c r="AQ100" s="136">
        <f t="shared" si="47"/>
        <v>0</v>
      </c>
      <c r="AR100" s="136">
        <f>IF($AV151&lt;&gt;0,AR151,IF($O28="Mensuelle",$M28/12,IF($O28="Trimestrielle",$M28/4,0)))</f>
        <v>0</v>
      </c>
      <c r="AS100" s="136">
        <f t="shared" si="48"/>
        <v>0</v>
      </c>
      <c r="AT100" s="136">
        <f t="shared" si="48"/>
        <v>0</v>
      </c>
      <c r="AU100" s="136">
        <f>IF($AV151&lt;&gt;0,AU151,IF($O28="Mensuelle",$M28/12,IF($O28="Début d'exercice",$M28,0)))</f>
        <v>0</v>
      </c>
      <c r="AV100" s="136">
        <f t="shared" si="41"/>
        <v>0</v>
      </c>
    </row>
    <row r="101" spans="1:48" ht="15.95" customHeight="1" x14ac:dyDescent="0.2">
      <c r="A101" s="75" t="s">
        <v>346</v>
      </c>
      <c r="B101" s="171">
        <f>B97+B91</f>
        <v>0</v>
      </c>
      <c r="C101" s="171">
        <f t="shared" ref="C101:M101" si="51">C97+C91</f>
        <v>0</v>
      </c>
      <c r="D101" s="171">
        <f t="shared" si="51"/>
        <v>0</v>
      </c>
      <c r="E101" s="171">
        <f t="shared" si="51"/>
        <v>0</v>
      </c>
      <c r="F101" s="171">
        <f t="shared" si="51"/>
        <v>0</v>
      </c>
      <c r="G101" s="171">
        <f t="shared" si="51"/>
        <v>0</v>
      </c>
      <c r="H101" s="171">
        <f t="shared" si="51"/>
        <v>0</v>
      </c>
      <c r="I101" s="171">
        <f t="shared" si="51"/>
        <v>0</v>
      </c>
      <c r="J101" s="171">
        <f t="shared" si="51"/>
        <v>0</v>
      </c>
      <c r="K101" s="171">
        <f t="shared" si="51"/>
        <v>0</v>
      </c>
      <c r="L101" s="171">
        <f t="shared" si="51"/>
        <v>0</v>
      </c>
      <c r="M101" s="171">
        <f t="shared" si="51"/>
        <v>0</v>
      </c>
      <c r="N101" s="171">
        <f t="shared" si="37"/>
        <v>0</v>
      </c>
      <c r="R101" s="75" t="s">
        <v>346</v>
      </c>
      <c r="S101" s="171">
        <f>S97+S91</f>
        <v>0</v>
      </c>
      <c r="T101" s="171">
        <f t="shared" ref="T101:AD101" si="52">T97+T91</f>
        <v>0</v>
      </c>
      <c r="U101" s="171">
        <f t="shared" si="52"/>
        <v>0</v>
      </c>
      <c r="V101" s="171">
        <f t="shared" si="52"/>
        <v>0</v>
      </c>
      <c r="W101" s="171">
        <f t="shared" si="52"/>
        <v>0</v>
      </c>
      <c r="X101" s="171">
        <f t="shared" si="52"/>
        <v>0</v>
      </c>
      <c r="Y101" s="171">
        <f t="shared" si="52"/>
        <v>0</v>
      </c>
      <c r="Z101" s="171">
        <f t="shared" si="52"/>
        <v>0</v>
      </c>
      <c r="AA101" s="171">
        <f t="shared" si="52"/>
        <v>0</v>
      </c>
      <c r="AB101" s="171">
        <f t="shared" si="52"/>
        <v>0</v>
      </c>
      <c r="AC101" s="171">
        <f t="shared" si="52"/>
        <v>0</v>
      </c>
      <c r="AD101" s="171">
        <f t="shared" si="52"/>
        <v>0</v>
      </c>
      <c r="AE101" s="171">
        <f t="shared" si="39"/>
        <v>0</v>
      </c>
      <c r="AI101" s="75" t="s">
        <v>346</v>
      </c>
      <c r="AJ101" s="171">
        <f>AJ97+AJ91</f>
        <v>0</v>
      </c>
      <c r="AK101" s="171">
        <f t="shared" ref="AK101:AU101" si="53">AK97+AK91</f>
        <v>0</v>
      </c>
      <c r="AL101" s="171">
        <f t="shared" si="53"/>
        <v>0</v>
      </c>
      <c r="AM101" s="171">
        <f t="shared" si="53"/>
        <v>0</v>
      </c>
      <c r="AN101" s="171">
        <f t="shared" si="53"/>
        <v>0</v>
      </c>
      <c r="AO101" s="171">
        <f t="shared" si="53"/>
        <v>0</v>
      </c>
      <c r="AP101" s="171">
        <f t="shared" si="53"/>
        <v>0</v>
      </c>
      <c r="AQ101" s="171">
        <f t="shared" si="53"/>
        <v>0</v>
      </c>
      <c r="AR101" s="171">
        <f t="shared" si="53"/>
        <v>0</v>
      </c>
      <c r="AS101" s="171">
        <f t="shared" si="53"/>
        <v>0</v>
      </c>
      <c r="AT101" s="171">
        <f t="shared" si="53"/>
        <v>0</v>
      </c>
      <c r="AU101" s="171">
        <f t="shared" si="53"/>
        <v>0</v>
      </c>
      <c r="AV101" s="171">
        <f t="shared" si="41"/>
        <v>0</v>
      </c>
    </row>
    <row r="102" spans="1:48" ht="15.95" customHeight="1" x14ac:dyDescent="0.2">
      <c r="A102" s="75" t="s">
        <v>306</v>
      </c>
      <c r="B102" s="136">
        <f t="shared" ref="B102:M102" si="54">IF($N153&lt;&gt;0,B153,$E30/12)</f>
        <v>0</v>
      </c>
      <c r="C102" s="136">
        <f t="shared" si="54"/>
        <v>0</v>
      </c>
      <c r="D102" s="136">
        <f t="shared" si="54"/>
        <v>0</v>
      </c>
      <c r="E102" s="136">
        <f t="shared" si="54"/>
        <v>0</v>
      </c>
      <c r="F102" s="136">
        <f t="shared" si="54"/>
        <v>0</v>
      </c>
      <c r="G102" s="136">
        <f t="shared" si="54"/>
        <v>0</v>
      </c>
      <c r="H102" s="136">
        <f t="shared" si="54"/>
        <v>0</v>
      </c>
      <c r="I102" s="136">
        <f t="shared" si="54"/>
        <v>0</v>
      </c>
      <c r="J102" s="136">
        <f t="shared" si="54"/>
        <v>0</v>
      </c>
      <c r="K102" s="136">
        <f t="shared" si="54"/>
        <v>0</v>
      </c>
      <c r="L102" s="136">
        <f t="shared" si="54"/>
        <v>0</v>
      </c>
      <c r="M102" s="136">
        <f t="shared" si="54"/>
        <v>0</v>
      </c>
      <c r="N102" s="136">
        <f t="shared" si="37"/>
        <v>0</v>
      </c>
      <c r="R102" s="75" t="s">
        <v>306</v>
      </c>
      <c r="S102" s="136">
        <f t="shared" ref="S102:AD102" si="55">IF($AE153&lt;&gt;0,S153,$I30/12)</f>
        <v>0</v>
      </c>
      <c r="T102" s="136">
        <f t="shared" si="55"/>
        <v>0</v>
      </c>
      <c r="U102" s="136">
        <f t="shared" si="55"/>
        <v>0</v>
      </c>
      <c r="V102" s="136">
        <f t="shared" si="55"/>
        <v>0</v>
      </c>
      <c r="W102" s="136">
        <f t="shared" si="55"/>
        <v>0</v>
      </c>
      <c r="X102" s="136">
        <f t="shared" si="55"/>
        <v>0</v>
      </c>
      <c r="Y102" s="136">
        <f t="shared" si="55"/>
        <v>0</v>
      </c>
      <c r="Z102" s="136">
        <f t="shared" si="55"/>
        <v>0</v>
      </c>
      <c r="AA102" s="136">
        <f t="shared" si="55"/>
        <v>0</v>
      </c>
      <c r="AB102" s="136">
        <f t="shared" si="55"/>
        <v>0</v>
      </c>
      <c r="AC102" s="136">
        <f t="shared" si="55"/>
        <v>0</v>
      </c>
      <c r="AD102" s="136">
        <f t="shared" si="55"/>
        <v>0</v>
      </c>
      <c r="AE102" s="136">
        <f t="shared" si="39"/>
        <v>0</v>
      </c>
      <c r="AI102" s="75" t="s">
        <v>306</v>
      </c>
      <c r="AJ102" s="136">
        <f t="shared" ref="AJ102:AU102" si="56">IF($AV153&lt;&gt;0,AJ153,$M30/12)</f>
        <v>0</v>
      </c>
      <c r="AK102" s="136">
        <f t="shared" si="56"/>
        <v>0</v>
      </c>
      <c r="AL102" s="136">
        <f t="shared" si="56"/>
        <v>0</v>
      </c>
      <c r="AM102" s="136">
        <f t="shared" si="56"/>
        <v>0</v>
      </c>
      <c r="AN102" s="136">
        <f t="shared" si="56"/>
        <v>0</v>
      </c>
      <c r="AO102" s="136">
        <f t="shared" si="56"/>
        <v>0</v>
      </c>
      <c r="AP102" s="136">
        <f t="shared" si="56"/>
        <v>0</v>
      </c>
      <c r="AQ102" s="136">
        <f t="shared" si="56"/>
        <v>0</v>
      </c>
      <c r="AR102" s="136">
        <f t="shared" si="56"/>
        <v>0</v>
      </c>
      <c r="AS102" s="136">
        <f t="shared" si="56"/>
        <v>0</v>
      </c>
      <c r="AT102" s="136">
        <f t="shared" si="56"/>
        <v>0</v>
      </c>
      <c r="AU102" s="136">
        <f t="shared" si="56"/>
        <v>0</v>
      </c>
      <c r="AV102" s="136">
        <f t="shared" si="41"/>
        <v>0</v>
      </c>
    </row>
    <row r="103" spans="1:48" ht="15.95" customHeight="1" x14ac:dyDescent="0.2">
      <c r="A103" s="75" t="s">
        <v>61</v>
      </c>
      <c r="B103" s="171"/>
      <c r="C103" s="171"/>
      <c r="D103" s="171"/>
      <c r="E103" s="171"/>
      <c r="F103" s="171"/>
      <c r="G103" s="171"/>
      <c r="H103" s="171"/>
      <c r="I103" s="171"/>
      <c r="J103" s="171"/>
      <c r="K103" s="171"/>
      <c r="L103" s="171"/>
      <c r="M103" s="171"/>
      <c r="N103" s="136"/>
      <c r="R103" s="75" t="s">
        <v>61</v>
      </c>
      <c r="S103" s="171"/>
      <c r="T103" s="171"/>
      <c r="U103" s="171"/>
      <c r="V103" s="171"/>
      <c r="W103" s="171"/>
      <c r="X103" s="171"/>
      <c r="Y103" s="171"/>
      <c r="Z103" s="171"/>
      <c r="AA103" s="171"/>
      <c r="AB103" s="171"/>
      <c r="AC103" s="171"/>
      <c r="AD103" s="171"/>
      <c r="AE103" s="136"/>
      <c r="AI103" s="75" t="s">
        <v>61</v>
      </c>
      <c r="AJ103" s="171"/>
      <c r="AK103" s="171"/>
      <c r="AL103" s="171"/>
      <c r="AM103" s="171"/>
      <c r="AN103" s="171"/>
      <c r="AO103" s="171"/>
      <c r="AP103" s="171"/>
      <c r="AQ103" s="171"/>
      <c r="AR103" s="171"/>
      <c r="AS103" s="171"/>
      <c r="AT103" s="171"/>
      <c r="AU103" s="171"/>
      <c r="AV103" s="136"/>
    </row>
    <row r="104" spans="1:48" ht="15.95" customHeight="1" x14ac:dyDescent="0.2">
      <c r="A104" s="75" t="s">
        <v>63</v>
      </c>
      <c r="B104" s="171"/>
      <c r="C104" s="171"/>
      <c r="D104" s="171"/>
      <c r="E104" s="171"/>
      <c r="F104" s="171"/>
      <c r="G104" s="171"/>
      <c r="H104" s="171"/>
      <c r="I104" s="171"/>
      <c r="J104" s="171"/>
      <c r="K104" s="171"/>
      <c r="L104" s="171"/>
      <c r="M104" s="171"/>
      <c r="N104" s="136"/>
      <c r="R104" s="75" t="s">
        <v>63</v>
      </c>
      <c r="S104" s="171"/>
      <c r="T104" s="171"/>
      <c r="U104" s="171"/>
      <c r="V104" s="171"/>
      <c r="W104" s="171"/>
      <c r="X104" s="171"/>
      <c r="Y104" s="171"/>
      <c r="Z104" s="171"/>
      <c r="AA104" s="171"/>
      <c r="AB104" s="171"/>
      <c r="AC104" s="171"/>
      <c r="AD104" s="171"/>
      <c r="AE104" s="136"/>
      <c r="AI104" s="75" t="s">
        <v>63</v>
      </c>
      <c r="AJ104" s="171"/>
      <c r="AK104" s="171"/>
      <c r="AL104" s="171"/>
      <c r="AM104" s="171"/>
      <c r="AN104" s="171"/>
      <c r="AO104" s="171"/>
      <c r="AP104" s="171"/>
      <c r="AQ104" s="171"/>
      <c r="AR104" s="171"/>
      <c r="AS104" s="171"/>
      <c r="AT104" s="171"/>
      <c r="AU104" s="171"/>
      <c r="AV104" s="136"/>
    </row>
    <row r="105" spans="1:48" ht="15.95" customHeight="1" x14ac:dyDescent="0.2">
      <c r="A105" s="353" t="s">
        <v>333</v>
      </c>
      <c r="B105" s="92">
        <f t="shared" ref="B105:M105" si="57">B91+B97+B102+B103+B104</f>
        <v>0</v>
      </c>
      <c r="C105" s="92">
        <f t="shared" si="57"/>
        <v>0</v>
      </c>
      <c r="D105" s="92">
        <f t="shared" si="57"/>
        <v>0</v>
      </c>
      <c r="E105" s="92">
        <f t="shared" si="57"/>
        <v>0</v>
      </c>
      <c r="F105" s="92">
        <f t="shared" si="57"/>
        <v>0</v>
      </c>
      <c r="G105" s="92">
        <f t="shared" si="57"/>
        <v>0</v>
      </c>
      <c r="H105" s="92">
        <f t="shared" si="57"/>
        <v>0</v>
      </c>
      <c r="I105" s="92">
        <f t="shared" si="57"/>
        <v>0</v>
      </c>
      <c r="J105" s="92">
        <f t="shared" si="57"/>
        <v>0</v>
      </c>
      <c r="K105" s="92">
        <f t="shared" si="57"/>
        <v>0</v>
      </c>
      <c r="L105" s="92">
        <f t="shared" si="57"/>
        <v>0</v>
      </c>
      <c r="M105" s="92">
        <f t="shared" si="57"/>
        <v>0</v>
      </c>
      <c r="N105" s="171"/>
      <c r="R105" s="167" t="s">
        <v>333</v>
      </c>
      <c r="S105" s="92">
        <f t="shared" ref="S105:AD105" si="58">S91+S97+S102+S103+S104</f>
        <v>0</v>
      </c>
      <c r="T105" s="92">
        <f t="shared" si="58"/>
        <v>0</v>
      </c>
      <c r="U105" s="92">
        <f t="shared" si="58"/>
        <v>0</v>
      </c>
      <c r="V105" s="92">
        <f t="shared" si="58"/>
        <v>0</v>
      </c>
      <c r="W105" s="92">
        <f t="shared" si="58"/>
        <v>0</v>
      </c>
      <c r="X105" s="92">
        <f t="shared" si="58"/>
        <v>0</v>
      </c>
      <c r="Y105" s="92">
        <f t="shared" si="58"/>
        <v>0</v>
      </c>
      <c r="Z105" s="92">
        <f t="shared" si="58"/>
        <v>0</v>
      </c>
      <c r="AA105" s="92">
        <f t="shared" si="58"/>
        <v>0</v>
      </c>
      <c r="AB105" s="92">
        <f t="shared" si="58"/>
        <v>0</v>
      </c>
      <c r="AC105" s="92">
        <f t="shared" si="58"/>
        <v>0</v>
      </c>
      <c r="AD105" s="92">
        <f t="shared" si="58"/>
        <v>0</v>
      </c>
      <c r="AE105" s="171"/>
      <c r="AI105" s="167" t="s">
        <v>333</v>
      </c>
      <c r="AJ105" s="92">
        <f t="shared" ref="AJ105:AU105" si="59">AJ91+AJ97+AJ102+AJ103+AJ104</f>
        <v>0</v>
      </c>
      <c r="AK105" s="92">
        <f t="shared" si="59"/>
        <v>0</v>
      </c>
      <c r="AL105" s="92">
        <f t="shared" si="59"/>
        <v>0</v>
      </c>
      <c r="AM105" s="92">
        <f t="shared" si="59"/>
        <v>0</v>
      </c>
      <c r="AN105" s="92">
        <f t="shared" si="59"/>
        <v>0</v>
      </c>
      <c r="AO105" s="92">
        <f t="shared" si="59"/>
        <v>0</v>
      </c>
      <c r="AP105" s="92">
        <f t="shared" si="59"/>
        <v>0</v>
      </c>
      <c r="AQ105" s="92">
        <f t="shared" si="59"/>
        <v>0</v>
      </c>
      <c r="AR105" s="92">
        <f t="shared" si="59"/>
        <v>0</v>
      </c>
      <c r="AS105" s="92">
        <f t="shared" si="59"/>
        <v>0</v>
      </c>
      <c r="AT105" s="92">
        <f t="shared" si="59"/>
        <v>0</v>
      </c>
      <c r="AU105" s="92">
        <f t="shared" si="59"/>
        <v>0</v>
      </c>
      <c r="AV105" s="171"/>
    </row>
    <row r="106" spans="1:48" ht="15.95" customHeight="1" x14ac:dyDescent="0.2"/>
    <row r="107" spans="1:48" ht="15.95" customHeight="1" x14ac:dyDescent="0.2">
      <c r="A107" s="468" t="s">
        <v>221</v>
      </c>
      <c r="R107" s="72" t="s">
        <v>221</v>
      </c>
      <c r="AI107" s="72" t="s">
        <v>221</v>
      </c>
    </row>
    <row r="108" spans="1:48" ht="15.95" customHeight="1" x14ac:dyDescent="0.2">
      <c r="A108" s="469"/>
      <c r="R108" s="72"/>
      <c r="AI108" s="72"/>
    </row>
    <row r="109" spans="1:48" ht="15.95" customHeight="1" x14ac:dyDescent="0.2">
      <c r="A109" s="120" t="s">
        <v>46</v>
      </c>
      <c r="B109" s="171">
        <f>SUM(B110:B112)</f>
        <v>0</v>
      </c>
      <c r="C109" s="171">
        <f t="shared" ref="C109:M109" si="60">SUM(C110:C112)</f>
        <v>0</v>
      </c>
      <c r="D109" s="171">
        <f t="shared" si="60"/>
        <v>0</v>
      </c>
      <c r="E109" s="171">
        <f t="shared" si="60"/>
        <v>0</v>
      </c>
      <c r="F109" s="171">
        <f t="shared" si="60"/>
        <v>0</v>
      </c>
      <c r="G109" s="171">
        <f t="shared" si="60"/>
        <v>0</v>
      </c>
      <c r="H109" s="171">
        <f t="shared" si="60"/>
        <v>0</v>
      </c>
      <c r="I109" s="171">
        <f t="shared" si="60"/>
        <v>0</v>
      </c>
      <c r="J109" s="171">
        <f t="shared" si="60"/>
        <v>0</v>
      </c>
      <c r="K109" s="171">
        <f t="shared" si="60"/>
        <v>0</v>
      </c>
      <c r="L109" s="171">
        <f t="shared" si="60"/>
        <v>0</v>
      </c>
      <c r="M109" s="171">
        <f t="shared" si="60"/>
        <v>0</v>
      </c>
      <c r="N109" s="171">
        <f t="shared" ref="N109" si="61">SUM(B109:M109)</f>
        <v>0</v>
      </c>
      <c r="R109" s="120" t="s">
        <v>46</v>
      </c>
      <c r="S109" s="171">
        <f>SUM(S110:S112)</f>
        <v>0</v>
      </c>
      <c r="T109" s="171">
        <f t="shared" ref="T109:AD109" si="62">SUM(T110:T112)</f>
        <v>0</v>
      </c>
      <c r="U109" s="171">
        <f t="shared" si="62"/>
        <v>0</v>
      </c>
      <c r="V109" s="171">
        <f t="shared" si="62"/>
        <v>0</v>
      </c>
      <c r="W109" s="171">
        <f t="shared" si="62"/>
        <v>0</v>
      </c>
      <c r="X109" s="171">
        <f t="shared" si="62"/>
        <v>0</v>
      </c>
      <c r="Y109" s="171">
        <f t="shared" si="62"/>
        <v>0</v>
      </c>
      <c r="Z109" s="171">
        <f t="shared" si="62"/>
        <v>0</v>
      </c>
      <c r="AA109" s="171">
        <f t="shared" si="62"/>
        <v>0</v>
      </c>
      <c r="AB109" s="171">
        <f t="shared" si="62"/>
        <v>0</v>
      </c>
      <c r="AC109" s="171">
        <f t="shared" si="62"/>
        <v>0</v>
      </c>
      <c r="AD109" s="171">
        <f t="shared" si="62"/>
        <v>0</v>
      </c>
      <c r="AE109" s="171">
        <f t="shared" ref="AE109" si="63">SUM(S109:AD109)</f>
        <v>0</v>
      </c>
      <c r="AI109" s="120" t="s">
        <v>46</v>
      </c>
      <c r="AJ109" s="171">
        <f>SUM(AJ110:AJ112)</f>
        <v>0</v>
      </c>
      <c r="AK109" s="171">
        <f t="shared" ref="AK109:AU109" si="64">SUM(AK110:AK112)</f>
        <v>0</v>
      </c>
      <c r="AL109" s="171">
        <f t="shared" si="64"/>
        <v>0</v>
      </c>
      <c r="AM109" s="171">
        <f t="shared" si="64"/>
        <v>0</v>
      </c>
      <c r="AN109" s="171">
        <f t="shared" si="64"/>
        <v>0</v>
      </c>
      <c r="AO109" s="171">
        <f t="shared" si="64"/>
        <v>0</v>
      </c>
      <c r="AP109" s="171">
        <f t="shared" si="64"/>
        <v>0</v>
      </c>
      <c r="AQ109" s="171">
        <f t="shared" si="64"/>
        <v>0</v>
      </c>
      <c r="AR109" s="171">
        <f t="shared" si="64"/>
        <v>0</v>
      </c>
      <c r="AS109" s="171">
        <f t="shared" si="64"/>
        <v>0</v>
      </c>
      <c r="AT109" s="171">
        <f t="shared" si="64"/>
        <v>0</v>
      </c>
      <c r="AU109" s="171">
        <f t="shared" si="64"/>
        <v>0</v>
      </c>
      <c r="AV109" s="171">
        <f t="shared" ref="AV109" si="65">SUM(AJ109:AU109)</f>
        <v>0</v>
      </c>
    </row>
    <row r="110" spans="1:48" ht="15.95" customHeight="1" x14ac:dyDescent="0.2">
      <c r="A110" s="281" t="s">
        <v>211</v>
      </c>
      <c r="B110" s="136">
        <f t="shared" ref="B110:M110" si="66">IF($N161&lt;&gt;0,B161,IF($O38="Mensuelle",$E38/12,IF($O38="Début d'exercice",$E38,0)))</f>
        <v>0</v>
      </c>
      <c r="C110" s="136">
        <f t="shared" si="66"/>
        <v>0</v>
      </c>
      <c r="D110" s="136">
        <f t="shared" si="66"/>
        <v>0</v>
      </c>
      <c r="E110" s="136">
        <f t="shared" si="66"/>
        <v>0</v>
      </c>
      <c r="F110" s="136">
        <f t="shared" si="66"/>
        <v>0</v>
      </c>
      <c r="G110" s="136">
        <f t="shared" si="66"/>
        <v>0</v>
      </c>
      <c r="H110" s="136">
        <f t="shared" si="66"/>
        <v>0</v>
      </c>
      <c r="I110" s="136">
        <f t="shared" si="66"/>
        <v>0</v>
      </c>
      <c r="J110" s="136">
        <f t="shared" si="66"/>
        <v>0</v>
      </c>
      <c r="K110" s="136">
        <f t="shared" si="66"/>
        <v>0</v>
      </c>
      <c r="L110" s="136">
        <f t="shared" si="66"/>
        <v>0</v>
      </c>
      <c r="M110" s="136">
        <f t="shared" si="66"/>
        <v>0</v>
      </c>
      <c r="N110" s="136">
        <f t="shared" ref="N110:N112" si="67">SUM(B110:M110)</f>
        <v>0</v>
      </c>
      <c r="R110" s="281" t="s">
        <v>211</v>
      </c>
      <c r="S110" s="136">
        <f>IF($AE161&lt;&gt;0,S161,IF($O38="Mensuelle",$I38/12,IF($O38="Début d'exercice",$I38,0)))</f>
        <v>0</v>
      </c>
      <c r="T110" s="136">
        <f>IF($AE161&lt;&gt;0,T161,IF($O38="Mensuelle",$I38/12,0))</f>
        <v>0</v>
      </c>
      <c r="U110" s="136">
        <f>IF($AE161&lt;&gt;0,U161,IF($O38="Mensuelle",$I38/12,IF($O38="Trimestrielle",$I38/4,0)))</f>
        <v>0</v>
      </c>
      <c r="V110" s="136">
        <f t="shared" ref="V110:W112" si="68">IF($AE161&lt;&gt;0,V161,IF($O38="Mensuelle",$I38/12,0))</f>
        <v>0</v>
      </c>
      <c r="W110" s="136">
        <f t="shared" si="68"/>
        <v>0</v>
      </c>
      <c r="X110" s="136">
        <f>IF($AE161&lt;&gt;0,X161,IF($O38="Mensuelle",$I38/12,IF($O38="Trimestrielle",$I38/4,IF($O38="Semestrielle",$I38/2,0))))</f>
        <v>0</v>
      </c>
      <c r="Y110" s="136">
        <f t="shared" ref="Y110:Z112" si="69">IF($AE161&lt;&gt;0,Y161,IF($O38="Mensuelle",$I38/12,0))</f>
        <v>0</v>
      </c>
      <c r="Z110" s="136">
        <f t="shared" si="69"/>
        <v>0</v>
      </c>
      <c r="AA110" s="136">
        <f>IF($AE161&lt;&gt;0,AA161,IF($O38="Mensuelle",$I38/12,IF($O38="Trimestrielle",$I38/4,0)))</f>
        <v>0</v>
      </c>
      <c r="AB110" s="136">
        <f t="shared" ref="AB110:AC112" si="70">IF($AE161&lt;&gt;0,AB161,IF($O38="Mensuelle",$I38/12,0))</f>
        <v>0</v>
      </c>
      <c r="AC110" s="136">
        <f t="shared" si="70"/>
        <v>0</v>
      </c>
      <c r="AD110" s="136">
        <f>IF($AE161&lt;&gt;0,AD161,IF($O38="Mensuelle",$I38/12,IF($O38="Début d'exercice",$I38,0)))</f>
        <v>0</v>
      </c>
      <c r="AE110" s="136">
        <f t="shared" ref="AE110:AE112" si="71">SUM(S110:AD110)</f>
        <v>0</v>
      </c>
      <c r="AI110" s="281" t="s">
        <v>211</v>
      </c>
      <c r="AJ110" s="136">
        <f>IF($AV161&lt;&gt;0,AJ161,IF($O38="Mensuelle",$M38/12,IF($O38="Début d'exercice",$M38,0)))</f>
        <v>0</v>
      </c>
      <c r="AK110" s="136">
        <f>IF($AV161&lt;&gt;0,AK161,IF($O38="Mensuelle",$M38/12,0))</f>
        <v>0</v>
      </c>
      <c r="AL110" s="136">
        <f>IF($AV161&lt;&gt;0,AL161,IF($O38="Mensuelle",$M38/12,IF($O38="Trimestrielle",$M38/4,0)))</f>
        <v>0</v>
      </c>
      <c r="AM110" s="136">
        <f t="shared" ref="AM110:AN112" si="72">IF($AV161&lt;&gt;0,AM161,IF($O38="Mensuelle",$M38/12,0))</f>
        <v>0</v>
      </c>
      <c r="AN110" s="136">
        <f t="shared" si="72"/>
        <v>0</v>
      </c>
      <c r="AO110" s="136">
        <f>IF($AV161&lt;&gt;0,AO161,IF($O38="Mensuelle",$M38/12,IF($O38="Trimestrielle",$M38/4,IF($O38="Semestrielle",$M38/2,0))))</f>
        <v>0</v>
      </c>
      <c r="AP110" s="136">
        <f t="shared" ref="AP110:AQ112" si="73">IF($AV161&lt;&gt;0,AP161,IF($O38="Mensuelle",$M38/12,0))</f>
        <v>0</v>
      </c>
      <c r="AQ110" s="136">
        <f t="shared" si="73"/>
        <v>0</v>
      </c>
      <c r="AR110" s="136">
        <f>IF($AV161&lt;&gt;0,AR161,IF($O38="Mensuelle",$M38/12,IF($O38="Trimestrielle",$M38/4,0)))</f>
        <v>0</v>
      </c>
      <c r="AS110" s="136">
        <f t="shared" ref="AS110:AT112" si="74">IF($AV161&lt;&gt;0,AS161,IF($O38="Mensuelle",$M38/12,0))</f>
        <v>0</v>
      </c>
      <c r="AT110" s="136">
        <f t="shared" si="74"/>
        <v>0</v>
      </c>
      <c r="AU110" s="136">
        <f>IF($AV161&lt;&gt;0,AU161,IF($O38="Mensuelle",$M38/12,IF($O38="Début d'exercice",$M38,0)))</f>
        <v>0</v>
      </c>
      <c r="AV110" s="136">
        <f t="shared" ref="AV110:AV112" si="75">SUM(AJ110:AU110)</f>
        <v>0</v>
      </c>
    </row>
    <row r="111" spans="1:48" ht="15.95" customHeight="1" x14ac:dyDescent="0.2">
      <c r="A111" s="282" t="s">
        <v>212</v>
      </c>
      <c r="B111" s="136">
        <f t="shared" ref="B111:M111" si="76">IF($N162&lt;&gt;0,B162,IF($O39="Mensuelle",$E39/12,IF($O39="Début d'exercice",$E39,0)))</f>
        <v>0</v>
      </c>
      <c r="C111" s="136">
        <f t="shared" si="76"/>
        <v>0</v>
      </c>
      <c r="D111" s="136">
        <f t="shared" si="76"/>
        <v>0</v>
      </c>
      <c r="E111" s="136">
        <f t="shared" si="76"/>
        <v>0</v>
      </c>
      <c r="F111" s="136">
        <f t="shared" si="76"/>
        <v>0</v>
      </c>
      <c r="G111" s="136">
        <f t="shared" si="76"/>
        <v>0</v>
      </c>
      <c r="H111" s="136">
        <f t="shared" si="76"/>
        <v>0</v>
      </c>
      <c r="I111" s="136">
        <f t="shared" si="76"/>
        <v>0</v>
      </c>
      <c r="J111" s="136">
        <f t="shared" si="76"/>
        <v>0</v>
      </c>
      <c r="K111" s="136">
        <f t="shared" si="76"/>
        <v>0</v>
      </c>
      <c r="L111" s="136">
        <f t="shared" si="76"/>
        <v>0</v>
      </c>
      <c r="M111" s="136">
        <f t="shared" si="76"/>
        <v>0</v>
      </c>
      <c r="N111" s="136">
        <f t="shared" si="67"/>
        <v>0</v>
      </c>
      <c r="R111" s="282" t="s">
        <v>212</v>
      </c>
      <c r="S111" s="136">
        <f>IF($AE162&lt;&gt;0,S162,IF($O39="Mensuelle",$I39/12,IF($O39="Début d'exercice",$I39,0)))</f>
        <v>0</v>
      </c>
      <c r="T111" s="136">
        <f>IF($AE162&lt;&gt;0,T162,IF($O39="Mensuelle",$I39/12,0))</f>
        <v>0</v>
      </c>
      <c r="U111" s="136">
        <f>IF($AE162&lt;&gt;0,U162,IF($O39="Mensuelle",$I39/12,IF($O39="Trimestrielle",$I39/4,0)))</f>
        <v>0</v>
      </c>
      <c r="V111" s="136">
        <f t="shared" si="68"/>
        <v>0</v>
      </c>
      <c r="W111" s="136">
        <f t="shared" si="68"/>
        <v>0</v>
      </c>
      <c r="X111" s="136">
        <f>IF($AE162&lt;&gt;0,X162,IF($O39="Mensuelle",$I39/12,IF($O39="Trimestrielle",$I39/4,IF($O39="Semestrielle",$I39/2,0))))</f>
        <v>0</v>
      </c>
      <c r="Y111" s="136">
        <f t="shared" si="69"/>
        <v>0</v>
      </c>
      <c r="Z111" s="136">
        <f t="shared" si="69"/>
        <v>0</v>
      </c>
      <c r="AA111" s="136">
        <f>IF($AE162&lt;&gt;0,AA162,IF($O39="Mensuelle",$I39/12,IF($O39="Trimestrielle",$I39/4,0)))</f>
        <v>0</v>
      </c>
      <c r="AB111" s="136">
        <f t="shared" si="70"/>
        <v>0</v>
      </c>
      <c r="AC111" s="136">
        <f t="shared" si="70"/>
        <v>0</v>
      </c>
      <c r="AD111" s="136">
        <f>IF($AE162&lt;&gt;0,AD162,IF($O39="Mensuelle",$I39/12,IF($O39="Début d'exercice",$I39,0)))</f>
        <v>0</v>
      </c>
      <c r="AE111" s="136">
        <f t="shared" si="71"/>
        <v>0</v>
      </c>
      <c r="AI111" s="282" t="s">
        <v>212</v>
      </c>
      <c r="AJ111" s="136">
        <f>IF($AV162&lt;&gt;0,AJ162,IF($O39="Mensuelle",$M39/12,IF($O39="Début d'exercice",$M39,0)))</f>
        <v>0</v>
      </c>
      <c r="AK111" s="136">
        <f>IF($AV162&lt;&gt;0,AK162,IF($O39="Mensuelle",$M39/12,0))</f>
        <v>0</v>
      </c>
      <c r="AL111" s="136">
        <f>IF($AV162&lt;&gt;0,AL162,IF($O39="Mensuelle",$M39/12,IF($O39="Trimestrielle",$M39/4,0)))</f>
        <v>0</v>
      </c>
      <c r="AM111" s="136">
        <f t="shared" si="72"/>
        <v>0</v>
      </c>
      <c r="AN111" s="136">
        <f t="shared" si="72"/>
        <v>0</v>
      </c>
      <c r="AO111" s="136">
        <f>IF($AV162&lt;&gt;0,AO162,IF($O39="Mensuelle",$M39/12,IF($O39="Trimestrielle",$M39/4,IF($O39="Semestrielle",$M39/2,0))))</f>
        <v>0</v>
      </c>
      <c r="AP111" s="136">
        <f t="shared" si="73"/>
        <v>0</v>
      </c>
      <c r="AQ111" s="136">
        <f t="shared" si="73"/>
        <v>0</v>
      </c>
      <c r="AR111" s="136">
        <f>IF($AV162&lt;&gt;0,AR162,IF($O39="Mensuelle",$M39/12,IF($O39="Trimestrielle",$M39/4,0)))</f>
        <v>0</v>
      </c>
      <c r="AS111" s="136">
        <f t="shared" si="74"/>
        <v>0</v>
      </c>
      <c r="AT111" s="136">
        <f t="shared" si="74"/>
        <v>0</v>
      </c>
      <c r="AU111" s="136">
        <f>IF($AV162&lt;&gt;0,AU162,IF($O39="Mensuelle",$M39/12,IF($O39="Début d'exercice",$M39,0)))</f>
        <v>0</v>
      </c>
      <c r="AV111" s="136">
        <f t="shared" si="75"/>
        <v>0</v>
      </c>
    </row>
    <row r="112" spans="1:48" ht="15.95" customHeight="1" x14ac:dyDescent="0.2">
      <c r="A112" s="282" t="s">
        <v>310</v>
      </c>
      <c r="B112" s="136">
        <f t="shared" ref="B112:M112" si="77">IF($N163&lt;&gt;0,B163,IF($O40="Mensuelle",$E40/12,IF($O40="Début d'exercice",$E40,0)))</f>
        <v>0</v>
      </c>
      <c r="C112" s="136">
        <f t="shared" si="77"/>
        <v>0</v>
      </c>
      <c r="D112" s="136">
        <f t="shared" si="77"/>
        <v>0</v>
      </c>
      <c r="E112" s="136">
        <f t="shared" si="77"/>
        <v>0</v>
      </c>
      <c r="F112" s="136">
        <f t="shared" si="77"/>
        <v>0</v>
      </c>
      <c r="G112" s="136">
        <f t="shared" si="77"/>
        <v>0</v>
      </c>
      <c r="H112" s="136">
        <f t="shared" si="77"/>
        <v>0</v>
      </c>
      <c r="I112" s="136">
        <f t="shared" si="77"/>
        <v>0</v>
      </c>
      <c r="J112" s="136">
        <f t="shared" si="77"/>
        <v>0</v>
      </c>
      <c r="K112" s="136">
        <f t="shared" si="77"/>
        <v>0</v>
      </c>
      <c r="L112" s="136">
        <f t="shared" si="77"/>
        <v>0</v>
      </c>
      <c r="M112" s="136">
        <f t="shared" si="77"/>
        <v>0</v>
      </c>
      <c r="N112" s="136">
        <f t="shared" si="67"/>
        <v>0</v>
      </c>
      <c r="R112" s="282" t="s">
        <v>310</v>
      </c>
      <c r="S112" s="136">
        <f>IF($AE163&lt;&gt;0,S163,IF($O40="Mensuelle",$I40/12,IF($O40="Début d'exercice",$I40,0)))</f>
        <v>0</v>
      </c>
      <c r="T112" s="136">
        <f>IF($AE163&lt;&gt;0,T163,IF($O40="Mensuelle",$I40/12,0))</f>
        <v>0</v>
      </c>
      <c r="U112" s="136">
        <f>IF($AE163&lt;&gt;0,U163,IF($O40="Mensuelle",$I40/12,IF($O40="Trimestrielle",$I40/4,0)))</f>
        <v>0</v>
      </c>
      <c r="V112" s="136">
        <f t="shared" si="68"/>
        <v>0</v>
      </c>
      <c r="W112" s="136">
        <f t="shared" si="68"/>
        <v>0</v>
      </c>
      <c r="X112" s="136">
        <f>IF($AE163&lt;&gt;0,X163,IF($O40="Mensuelle",$I40/12,IF($O40="Trimestrielle",$I40/4,IF($O40="Semestrielle",$I40/2,0))))</f>
        <v>0</v>
      </c>
      <c r="Y112" s="136">
        <f t="shared" si="69"/>
        <v>0</v>
      </c>
      <c r="Z112" s="136">
        <f t="shared" si="69"/>
        <v>0</v>
      </c>
      <c r="AA112" s="136">
        <f>IF($AE163&lt;&gt;0,AA163,IF($O40="Mensuelle",$I40/12,IF($O40="Trimestrielle",$I40/4,0)))</f>
        <v>0</v>
      </c>
      <c r="AB112" s="136">
        <f t="shared" si="70"/>
        <v>0</v>
      </c>
      <c r="AC112" s="136">
        <f t="shared" si="70"/>
        <v>0</v>
      </c>
      <c r="AD112" s="136">
        <f>IF($AE163&lt;&gt;0,AD163,IF($O40="Mensuelle",$I40/12,IF($O40="Début d'exercice",$I40,0)))</f>
        <v>0</v>
      </c>
      <c r="AE112" s="136">
        <f t="shared" si="71"/>
        <v>0</v>
      </c>
      <c r="AI112" s="282" t="s">
        <v>310</v>
      </c>
      <c r="AJ112" s="136">
        <f>IF($AV163&lt;&gt;0,AJ163,IF($O40="Mensuelle",$M40/12,IF($O40="Début d'exercice",$M40,0)))</f>
        <v>0</v>
      </c>
      <c r="AK112" s="136">
        <f>IF($AV163&lt;&gt;0,AK163,IF($O40="Mensuelle",$M40/12,0))</f>
        <v>0</v>
      </c>
      <c r="AL112" s="136">
        <f>IF($AV163&lt;&gt;0,AL163,IF($O40="Mensuelle",$M40/12,IF($O40="Trimestrielle",$M40/4,0)))</f>
        <v>0</v>
      </c>
      <c r="AM112" s="136">
        <f t="shared" si="72"/>
        <v>0</v>
      </c>
      <c r="AN112" s="136">
        <f t="shared" si="72"/>
        <v>0</v>
      </c>
      <c r="AO112" s="136">
        <f>IF($AV163&lt;&gt;0,AO163,IF($O40="Mensuelle",$M40/12,IF($O40="Trimestrielle",$M40/4,IF($O40="Semestrielle",$M40/2,0))))</f>
        <v>0</v>
      </c>
      <c r="AP112" s="136">
        <f t="shared" si="73"/>
        <v>0</v>
      </c>
      <c r="AQ112" s="136">
        <f t="shared" si="73"/>
        <v>0</v>
      </c>
      <c r="AR112" s="136">
        <f>IF($AV163&lt;&gt;0,AR163,IF($O40="Mensuelle",$M40/12,IF($O40="Trimestrielle",$M40/4,0)))</f>
        <v>0</v>
      </c>
      <c r="AS112" s="136">
        <f t="shared" si="74"/>
        <v>0</v>
      </c>
      <c r="AT112" s="136">
        <f t="shared" si="74"/>
        <v>0</v>
      </c>
      <c r="AU112" s="136">
        <f>IF($AV163&lt;&gt;0,AU163,IF($O40="Mensuelle",$M40/12,IF($O40="Début d'exercice",$M40,0)))</f>
        <v>0</v>
      </c>
      <c r="AV112" s="136">
        <f t="shared" si="75"/>
        <v>0</v>
      </c>
    </row>
    <row r="113" spans="1:48" ht="15.95" customHeight="1" x14ac:dyDescent="0.2">
      <c r="A113" s="120" t="s">
        <v>315</v>
      </c>
      <c r="B113" s="171">
        <f>SUM(B114:B116)</f>
        <v>0</v>
      </c>
      <c r="C113" s="171">
        <f t="shared" ref="C113:M113" si="78">SUM(C114:C116)</f>
        <v>0</v>
      </c>
      <c r="D113" s="171">
        <f t="shared" si="78"/>
        <v>0</v>
      </c>
      <c r="E113" s="171">
        <f t="shared" si="78"/>
        <v>0</v>
      </c>
      <c r="F113" s="171">
        <f t="shared" si="78"/>
        <v>0</v>
      </c>
      <c r="G113" s="171">
        <f t="shared" si="78"/>
        <v>0</v>
      </c>
      <c r="H113" s="171">
        <f t="shared" si="78"/>
        <v>0</v>
      </c>
      <c r="I113" s="171">
        <f t="shared" si="78"/>
        <v>0</v>
      </c>
      <c r="J113" s="171">
        <f t="shared" si="78"/>
        <v>0</v>
      </c>
      <c r="K113" s="171">
        <f t="shared" si="78"/>
        <v>0</v>
      </c>
      <c r="L113" s="171">
        <f t="shared" si="78"/>
        <v>0</v>
      </c>
      <c r="M113" s="171">
        <f t="shared" si="78"/>
        <v>0</v>
      </c>
      <c r="N113" s="171">
        <f t="shared" ref="N113:N116" si="79">SUM(B113:M113)</f>
        <v>0</v>
      </c>
      <c r="R113" s="120" t="s">
        <v>315</v>
      </c>
      <c r="S113" s="171">
        <f>SUM(S114:S116)</f>
        <v>0</v>
      </c>
      <c r="T113" s="171">
        <f t="shared" ref="T113:AD113" si="80">SUM(T114:T116)</f>
        <v>0</v>
      </c>
      <c r="U113" s="171">
        <f t="shared" si="80"/>
        <v>0</v>
      </c>
      <c r="V113" s="171">
        <f t="shared" si="80"/>
        <v>0</v>
      </c>
      <c r="W113" s="171">
        <f t="shared" si="80"/>
        <v>0</v>
      </c>
      <c r="X113" s="171">
        <f t="shared" si="80"/>
        <v>0</v>
      </c>
      <c r="Y113" s="171">
        <f t="shared" si="80"/>
        <v>0</v>
      </c>
      <c r="Z113" s="171">
        <f t="shared" si="80"/>
        <v>0</v>
      </c>
      <c r="AA113" s="171">
        <f t="shared" si="80"/>
        <v>0</v>
      </c>
      <c r="AB113" s="171">
        <f t="shared" si="80"/>
        <v>0</v>
      </c>
      <c r="AC113" s="171">
        <f t="shared" si="80"/>
        <v>0</v>
      </c>
      <c r="AD113" s="171">
        <f t="shared" si="80"/>
        <v>0</v>
      </c>
      <c r="AE113" s="171">
        <f t="shared" ref="AE113" si="81">SUM(S113:AD113)</f>
        <v>0</v>
      </c>
      <c r="AI113" s="120" t="s">
        <v>315</v>
      </c>
      <c r="AJ113" s="171">
        <f>SUM(AJ114:AJ116)</f>
        <v>0</v>
      </c>
      <c r="AK113" s="171">
        <f t="shared" ref="AK113:AU113" si="82">SUM(AK114:AK116)</f>
        <v>0</v>
      </c>
      <c r="AL113" s="171">
        <f t="shared" si="82"/>
        <v>0</v>
      </c>
      <c r="AM113" s="171">
        <f t="shared" si="82"/>
        <v>0</v>
      </c>
      <c r="AN113" s="171">
        <f t="shared" si="82"/>
        <v>0</v>
      </c>
      <c r="AO113" s="171">
        <f t="shared" si="82"/>
        <v>0</v>
      </c>
      <c r="AP113" s="171">
        <f t="shared" si="82"/>
        <v>0</v>
      </c>
      <c r="AQ113" s="171">
        <f t="shared" si="82"/>
        <v>0</v>
      </c>
      <c r="AR113" s="171">
        <f t="shared" si="82"/>
        <v>0</v>
      </c>
      <c r="AS113" s="171">
        <f t="shared" si="82"/>
        <v>0</v>
      </c>
      <c r="AT113" s="171">
        <f t="shared" si="82"/>
        <v>0</v>
      </c>
      <c r="AU113" s="171">
        <f t="shared" si="82"/>
        <v>0</v>
      </c>
      <c r="AV113" s="171">
        <f t="shared" ref="AV113" si="83">SUM(AJ113:AU113)</f>
        <v>0</v>
      </c>
    </row>
    <row r="114" spans="1:48" ht="15.95" customHeight="1" x14ac:dyDescent="0.2">
      <c r="A114" s="281" t="s">
        <v>316</v>
      </c>
      <c r="B114" s="136">
        <f t="shared" ref="B114:M114" si="84">IF($N165&lt;&gt;0,B165,IF($O42="Mensuelle",$E42/12,IF($O42="Début d'exercice",$E42,0)))</f>
        <v>0</v>
      </c>
      <c r="C114" s="136">
        <f t="shared" si="84"/>
        <v>0</v>
      </c>
      <c r="D114" s="136">
        <f t="shared" si="84"/>
        <v>0</v>
      </c>
      <c r="E114" s="136">
        <f t="shared" si="84"/>
        <v>0</v>
      </c>
      <c r="F114" s="136">
        <f t="shared" si="84"/>
        <v>0</v>
      </c>
      <c r="G114" s="136">
        <f t="shared" si="84"/>
        <v>0</v>
      </c>
      <c r="H114" s="136">
        <f t="shared" si="84"/>
        <v>0</v>
      </c>
      <c r="I114" s="136">
        <f t="shared" si="84"/>
        <v>0</v>
      </c>
      <c r="J114" s="136">
        <f t="shared" si="84"/>
        <v>0</v>
      </c>
      <c r="K114" s="136">
        <f t="shared" si="84"/>
        <v>0</v>
      </c>
      <c r="L114" s="136">
        <f t="shared" si="84"/>
        <v>0</v>
      </c>
      <c r="M114" s="136">
        <f t="shared" si="84"/>
        <v>0</v>
      </c>
      <c r="N114" s="136">
        <f t="shared" si="79"/>
        <v>0</v>
      </c>
      <c r="R114" s="281" t="s">
        <v>316</v>
      </c>
      <c r="S114" s="136">
        <f>IF($AE165&lt;&gt;0,S165,IF($O42="Mensuelle",$I42/12,IF($O42="Début d'exercice",$I42,0)))</f>
        <v>0</v>
      </c>
      <c r="T114" s="136">
        <f>IF($AE165&lt;&gt;0,T165,IF($O42="Mensuelle",$I42/12,0))</f>
        <v>0</v>
      </c>
      <c r="U114" s="136">
        <f>IF($AE165&lt;&gt;0,U165,IF($O42="Mensuelle",$I42/12,IF($O42="Trimestrielle",$I42/4,0)))</f>
        <v>0</v>
      </c>
      <c r="V114" s="136">
        <f t="shared" ref="V114:W116" si="85">IF($AE165&lt;&gt;0,V165,IF($O42="Mensuelle",$I42/12,0))</f>
        <v>0</v>
      </c>
      <c r="W114" s="136">
        <f t="shared" si="85"/>
        <v>0</v>
      </c>
      <c r="X114" s="136">
        <f>IF($AE165&lt;&gt;0,X165,IF($O42="Mensuelle",$I42/12,IF($O42="Trimestrielle",$I42/4,IF($O42="Semestrielle",$I42/2,0))))</f>
        <v>0</v>
      </c>
      <c r="Y114" s="136">
        <f t="shared" ref="Y114:Z116" si="86">IF($AE165&lt;&gt;0,Y165,IF($O42="Mensuelle",$I42/12,0))</f>
        <v>0</v>
      </c>
      <c r="Z114" s="136">
        <f t="shared" si="86"/>
        <v>0</v>
      </c>
      <c r="AA114" s="136">
        <f>IF($AE165&lt;&gt;0,AA165,IF($O42="Mensuelle",$I42/12,IF($O42="Trimestrielle",$I42/4,0)))</f>
        <v>0</v>
      </c>
      <c r="AB114" s="136">
        <f t="shared" ref="AB114:AC116" si="87">IF($AE165&lt;&gt;0,AB165,IF($O42="Mensuelle",$I42/12,0))</f>
        <v>0</v>
      </c>
      <c r="AC114" s="136">
        <f t="shared" si="87"/>
        <v>0</v>
      </c>
      <c r="AD114" s="136">
        <f>IF($AE165&lt;&gt;0,AD165,IF($O42="Mensuelle",$I42/12,IF($O42="Début d'exercice",$I42,0)))</f>
        <v>0</v>
      </c>
      <c r="AE114" s="136">
        <f t="shared" ref="AE114:AE116" si="88">SUM(S114:AD114)</f>
        <v>0</v>
      </c>
      <c r="AI114" s="281" t="s">
        <v>316</v>
      </c>
      <c r="AJ114" s="136">
        <f>IF($AV165&lt;&gt;0,AJ165,IF($O42="Mensuelle",$M42/12,IF($O42="Début d'exercice",$M42,0)))</f>
        <v>0</v>
      </c>
      <c r="AK114" s="136">
        <f>IF($AV165&lt;&gt;0,AK165,IF($O42="Mensuelle",$M42/12,0))</f>
        <v>0</v>
      </c>
      <c r="AL114" s="136">
        <f>IF($AV165&lt;&gt;0,AL165,IF($O42="Mensuelle",$M42/12,IF($O42="Trimestrielle",$M42/4,0)))</f>
        <v>0</v>
      </c>
      <c r="AM114" s="136">
        <f t="shared" ref="AM114:AN116" si="89">IF($AV165&lt;&gt;0,AM165,IF($O42="Mensuelle",$M42/12,0))</f>
        <v>0</v>
      </c>
      <c r="AN114" s="136">
        <f t="shared" si="89"/>
        <v>0</v>
      </c>
      <c r="AO114" s="136">
        <f>IF($AV165&lt;&gt;0,AO165,IF($O42="Mensuelle",$M42/12,IF($O42="Trimestrielle",$M42/4,IF($O42="Semestrielle",$M42/2,0))))</f>
        <v>0</v>
      </c>
      <c r="AP114" s="136">
        <f t="shared" ref="AP114:AQ116" si="90">IF($AV165&lt;&gt;0,AP165,IF($O42="Mensuelle",$M42/12,0))</f>
        <v>0</v>
      </c>
      <c r="AQ114" s="136">
        <f t="shared" si="90"/>
        <v>0</v>
      </c>
      <c r="AR114" s="136">
        <f>IF($AV165&lt;&gt;0,AR165,IF($O42="Mensuelle",$M42/12,IF($O42="Trimestrielle",$M42/4,0)))</f>
        <v>0</v>
      </c>
      <c r="AS114" s="136">
        <f t="shared" ref="AS114:AT116" si="91">IF($AV165&lt;&gt;0,AS165,IF($O42="Mensuelle",$M42/12,0))</f>
        <v>0</v>
      </c>
      <c r="AT114" s="136">
        <f t="shared" si="91"/>
        <v>0</v>
      </c>
      <c r="AU114" s="136">
        <f>IF($AV165&lt;&gt;0,AU165,IF($O42="Mensuelle",$M42/12,IF($O42="Début d'exercice",$M42,0)))</f>
        <v>0</v>
      </c>
      <c r="AV114" s="136">
        <f t="shared" ref="AV114:AV116" si="92">SUM(AJ114:AU114)</f>
        <v>0</v>
      </c>
    </row>
    <row r="115" spans="1:48" ht="15.95" customHeight="1" x14ac:dyDescent="0.2">
      <c r="A115" s="281" t="s">
        <v>317</v>
      </c>
      <c r="B115" s="136">
        <f t="shared" ref="B115:M115" si="93">IF($N166&lt;&gt;0,B166,IF($O43="Mensuelle",$E43/12,IF($O43="Début d'exercice",$E43,0)))</f>
        <v>0</v>
      </c>
      <c r="C115" s="136">
        <f t="shared" si="93"/>
        <v>0</v>
      </c>
      <c r="D115" s="136">
        <f t="shared" si="93"/>
        <v>0</v>
      </c>
      <c r="E115" s="136">
        <f t="shared" si="93"/>
        <v>0</v>
      </c>
      <c r="F115" s="136">
        <f t="shared" si="93"/>
        <v>0</v>
      </c>
      <c r="G115" s="136">
        <f t="shared" si="93"/>
        <v>0</v>
      </c>
      <c r="H115" s="136">
        <f t="shared" si="93"/>
        <v>0</v>
      </c>
      <c r="I115" s="136">
        <f t="shared" si="93"/>
        <v>0</v>
      </c>
      <c r="J115" s="136">
        <f t="shared" si="93"/>
        <v>0</v>
      </c>
      <c r="K115" s="136">
        <f t="shared" si="93"/>
        <v>0</v>
      </c>
      <c r="L115" s="136">
        <f t="shared" si="93"/>
        <v>0</v>
      </c>
      <c r="M115" s="136">
        <f t="shared" si="93"/>
        <v>0</v>
      </c>
      <c r="N115" s="136">
        <f t="shared" si="79"/>
        <v>0</v>
      </c>
      <c r="R115" s="281" t="s">
        <v>317</v>
      </c>
      <c r="S115" s="136">
        <f>IF($AE166&lt;&gt;0,S166,IF($O43="Mensuelle",$I43/12,IF($O43="Début d'exercice",$I43,0)))</f>
        <v>0</v>
      </c>
      <c r="T115" s="136">
        <f>IF($AE166&lt;&gt;0,T166,IF($O43="Mensuelle",$I43/12,0))</f>
        <v>0</v>
      </c>
      <c r="U115" s="136">
        <f>IF($AE166&lt;&gt;0,U166,IF($O43="Mensuelle",$I43/12,IF($O43="Trimestrielle",$I43/4,0)))</f>
        <v>0</v>
      </c>
      <c r="V115" s="136">
        <f t="shared" si="85"/>
        <v>0</v>
      </c>
      <c r="W115" s="136">
        <f t="shared" si="85"/>
        <v>0</v>
      </c>
      <c r="X115" s="136">
        <f>IF($AE166&lt;&gt;0,X166,IF($O43="Mensuelle",$I43/12,IF($O43="Trimestrielle",$I43/4,IF($O43="Semestrielle",$I43/2,0))))</f>
        <v>0</v>
      </c>
      <c r="Y115" s="136">
        <f t="shared" si="86"/>
        <v>0</v>
      </c>
      <c r="Z115" s="136">
        <f t="shared" si="86"/>
        <v>0</v>
      </c>
      <c r="AA115" s="136">
        <f>IF($AE166&lt;&gt;0,AA166,IF($O43="Mensuelle",$I43/12,IF($O43="Trimestrielle",$I43/4,0)))</f>
        <v>0</v>
      </c>
      <c r="AB115" s="136">
        <f t="shared" si="87"/>
        <v>0</v>
      </c>
      <c r="AC115" s="136">
        <f t="shared" si="87"/>
        <v>0</v>
      </c>
      <c r="AD115" s="136">
        <f>IF($AE166&lt;&gt;0,AD166,IF($O43="Mensuelle",$I43/12,IF($O43="Début d'exercice",$I43,0)))</f>
        <v>0</v>
      </c>
      <c r="AE115" s="136">
        <f t="shared" si="88"/>
        <v>0</v>
      </c>
      <c r="AI115" s="281" t="s">
        <v>317</v>
      </c>
      <c r="AJ115" s="136">
        <f>IF($AV166&lt;&gt;0,AJ166,IF($O43="Mensuelle",$M43/12,IF($O43="Début d'exercice",$M43,0)))</f>
        <v>0</v>
      </c>
      <c r="AK115" s="136">
        <f>IF($AV166&lt;&gt;0,AK166,IF($O43="Mensuelle",$M43/12,0))</f>
        <v>0</v>
      </c>
      <c r="AL115" s="136">
        <f>IF($AV166&lt;&gt;0,AL166,IF($O43="Mensuelle",$M43/12,IF($O43="Trimestrielle",$M43/4,0)))</f>
        <v>0</v>
      </c>
      <c r="AM115" s="136">
        <f t="shared" si="89"/>
        <v>0</v>
      </c>
      <c r="AN115" s="136">
        <f t="shared" si="89"/>
        <v>0</v>
      </c>
      <c r="AO115" s="136">
        <f>IF($AV166&lt;&gt;0,AO166,IF($O43="Mensuelle",$M43/12,IF($O43="Trimestrielle",$M43/4,IF($O43="Semestrielle",$M43/2,0))))</f>
        <v>0</v>
      </c>
      <c r="AP115" s="136">
        <f t="shared" si="90"/>
        <v>0</v>
      </c>
      <c r="AQ115" s="136">
        <f t="shared" si="90"/>
        <v>0</v>
      </c>
      <c r="AR115" s="136">
        <f>IF($AV166&lt;&gt;0,AR166,IF($O43="Mensuelle",$M43/12,IF($O43="Trimestrielle",$M43/4,0)))</f>
        <v>0</v>
      </c>
      <c r="AS115" s="136">
        <f t="shared" si="91"/>
        <v>0</v>
      </c>
      <c r="AT115" s="136">
        <f t="shared" si="91"/>
        <v>0</v>
      </c>
      <c r="AU115" s="136">
        <f>IF($AV166&lt;&gt;0,AU166,IF($O43="Mensuelle",$M43/12,IF($O43="Début d'exercice",$M43,0)))</f>
        <v>0</v>
      </c>
      <c r="AV115" s="136">
        <f t="shared" si="92"/>
        <v>0</v>
      </c>
    </row>
    <row r="116" spans="1:48" ht="15.95" customHeight="1" x14ac:dyDescent="0.2">
      <c r="A116" s="281" t="s">
        <v>318</v>
      </c>
      <c r="B116" s="136">
        <f t="shared" ref="B116:M116" si="94">IF($N167&lt;&gt;0,B167,IF($O44="Mensuelle",$E44/12,IF($O44="Début d'exercice",$E44,0)))</f>
        <v>0</v>
      </c>
      <c r="C116" s="136">
        <f t="shared" si="94"/>
        <v>0</v>
      </c>
      <c r="D116" s="136">
        <f t="shared" si="94"/>
        <v>0</v>
      </c>
      <c r="E116" s="136">
        <f t="shared" si="94"/>
        <v>0</v>
      </c>
      <c r="F116" s="136">
        <f t="shared" si="94"/>
        <v>0</v>
      </c>
      <c r="G116" s="136">
        <f t="shared" si="94"/>
        <v>0</v>
      </c>
      <c r="H116" s="136">
        <f t="shared" si="94"/>
        <v>0</v>
      </c>
      <c r="I116" s="136">
        <f t="shared" si="94"/>
        <v>0</v>
      </c>
      <c r="J116" s="136">
        <f t="shared" si="94"/>
        <v>0</v>
      </c>
      <c r="K116" s="136">
        <f t="shared" si="94"/>
        <v>0</v>
      </c>
      <c r="L116" s="136">
        <f t="shared" si="94"/>
        <v>0</v>
      </c>
      <c r="M116" s="136">
        <f t="shared" si="94"/>
        <v>0</v>
      </c>
      <c r="N116" s="136">
        <f t="shared" si="79"/>
        <v>0</v>
      </c>
      <c r="R116" s="281" t="s">
        <v>318</v>
      </c>
      <c r="S116" s="136">
        <f>IF($AE167&lt;&gt;0,S167,IF($O44="Mensuelle",$I44/12,IF($O44="Début d'exercice",$I44,0)))</f>
        <v>0</v>
      </c>
      <c r="T116" s="136">
        <f>IF($AE167&lt;&gt;0,T167,IF($O44="Mensuelle",$I44/12,0))</f>
        <v>0</v>
      </c>
      <c r="U116" s="136">
        <f>IF($AE167&lt;&gt;0,U167,IF($O44="Mensuelle",$I44/12,IF($O44="Trimestrielle",$I44/4,0)))</f>
        <v>0</v>
      </c>
      <c r="V116" s="136">
        <f t="shared" si="85"/>
        <v>0</v>
      </c>
      <c r="W116" s="136">
        <f t="shared" si="85"/>
        <v>0</v>
      </c>
      <c r="X116" s="136">
        <f>IF($AE167&lt;&gt;0,X167,IF($O44="Mensuelle",$I44/12,IF($O44="Trimestrielle",$I44/4,IF($O44="Semestrielle",$I44/2,0))))</f>
        <v>0</v>
      </c>
      <c r="Y116" s="136">
        <f t="shared" si="86"/>
        <v>0</v>
      </c>
      <c r="Z116" s="136">
        <f t="shared" si="86"/>
        <v>0</v>
      </c>
      <c r="AA116" s="136">
        <f>IF($AE167&lt;&gt;0,AA167,IF($O44="Mensuelle",$I44/12,IF($O44="Trimestrielle",$I44/4,0)))</f>
        <v>0</v>
      </c>
      <c r="AB116" s="136">
        <f t="shared" si="87"/>
        <v>0</v>
      </c>
      <c r="AC116" s="136">
        <f t="shared" si="87"/>
        <v>0</v>
      </c>
      <c r="AD116" s="136">
        <f>IF($AE167&lt;&gt;0,AD167,IF($O44="Mensuelle",$I44/12,IF($O44="Début d'exercice",$I44,0)))</f>
        <v>0</v>
      </c>
      <c r="AE116" s="136">
        <f t="shared" si="88"/>
        <v>0</v>
      </c>
      <c r="AI116" s="281" t="s">
        <v>318</v>
      </c>
      <c r="AJ116" s="136">
        <f>IF($AV167&lt;&gt;0,AJ167,IF($O44="Mensuelle",$M44/12,IF($O44="Début d'exercice",$M44,0)))</f>
        <v>0</v>
      </c>
      <c r="AK116" s="136">
        <f>IF($AV167&lt;&gt;0,AK167,IF($O44="Mensuelle",$M44/12,0))</f>
        <v>0</v>
      </c>
      <c r="AL116" s="136">
        <f>IF($AV167&lt;&gt;0,AL167,IF($O44="Mensuelle",$M44/12,IF($O44="Trimestrielle",$M44/4,0)))</f>
        <v>0</v>
      </c>
      <c r="AM116" s="136">
        <f t="shared" si="89"/>
        <v>0</v>
      </c>
      <c r="AN116" s="136">
        <f t="shared" si="89"/>
        <v>0</v>
      </c>
      <c r="AO116" s="136">
        <f>IF($AV167&lt;&gt;0,AO167,IF($O44="Mensuelle",$M44/12,IF($O44="Trimestrielle",$M44/4,IF($O44="Semestrielle",$M44/2,0))))</f>
        <v>0</v>
      </c>
      <c r="AP116" s="136">
        <f t="shared" si="90"/>
        <v>0</v>
      </c>
      <c r="AQ116" s="136">
        <f t="shared" si="90"/>
        <v>0</v>
      </c>
      <c r="AR116" s="136">
        <f>IF($AV167&lt;&gt;0,AR167,IF($O44="Mensuelle",$M44/12,IF($O44="Trimestrielle",$M44/4,0)))</f>
        <v>0</v>
      </c>
      <c r="AS116" s="136">
        <f t="shared" si="91"/>
        <v>0</v>
      </c>
      <c r="AT116" s="136">
        <f t="shared" si="91"/>
        <v>0</v>
      </c>
      <c r="AU116" s="136">
        <f>IF($AV167&lt;&gt;0,AU167,IF($O44="Mensuelle",$M44/12,IF($O44="Début d'exercice",$M44,0)))</f>
        <v>0</v>
      </c>
      <c r="AV116" s="136">
        <f t="shared" si="92"/>
        <v>0</v>
      </c>
    </row>
    <row r="117" spans="1:48" ht="15.95" customHeight="1" x14ac:dyDescent="0.2">
      <c r="A117" s="120" t="s">
        <v>182</v>
      </c>
      <c r="B117" s="171">
        <f t="shared" ref="B117:M117" si="95">SUM(B118:B128)</f>
        <v>0</v>
      </c>
      <c r="C117" s="171">
        <f t="shared" si="95"/>
        <v>0</v>
      </c>
      <c r="D117" s="171">
        <f t="shared" si="95"/>
        <v>0</v>
      </c>
      <c r="E117" s="171">
        <f t="shared" si="95"/>
        <v>0</v>
      </c>
      <c r="F117" s="171">
        <f t="shared" si="95"/>
        <v>0</v>
      </c>
      <c r="G117" s="171">
        <f t="shared" si="95"/>
        <v>0</v>
      </c>
      <c r="H117" s="171">
        <f t="shared" si="95"/>
        <v>0</v>
      </c>
      <c r="I117" s="171">
        <f t="shared" si="95"/>
        <v>0</v>
      </c>
      <c r="J117" s="171">
        <f t="shared" si="95"/>
        <v>0</v>
      </c>
      <c r="K117" s="171">
        <f t="shared" si="95"/>
        <v>0</v>
      </c>
      <c r="L117" s="171">
        <f t="shared" si="95"/>
        <v>0</v>
      </c>
      <c r="M117" s="171">
        <f t="shared" si="95"/>
        <v>0</v>
      </c>
      <c r="N117" s="171">
        <f t="shared" ref="N117" si="96">SUM(B117:M117)</f>
        <v>0</v>
      </c>
      <c r="R117" s="120" t="s">
        <v>182</v>
      </c>
      <c r="S117" s="171">
        <f t="shared" ref="S117:AD117" si="97">SUM(S118:S128)</f>
        <v>0</v>
      </c>
      <c r="T117" s="171">
        <f t="shared" si="97"/>
        <v>0</v>
      </c>
      <c r="U117" s="171">
        <f t="shared" si="97"/>
        <v>0</v>
      </c>
      <c r="V117" s="171">
        <f t="shared" si="97"/>
        <v>0</v>
      </c>
      <c r="W117" s="171">
        <f t="shared" si="97"/>
        <v>0</v>
      </c>
      <c r="X117" s="171">
        <f t="shared" si="97"/>
        <v>0</v>
      </c>
      <c r="Y117" s="171">
        <f t="shared" si="97"/>
        <v>0</v>
      </c>
      <c r="Z117" s="171">
        <f t="shared" si="97"/>
        <v>0</v>
      </c>
      <c r="AA117" s="171">
        <f t="shared" si="97"/>
        <v>0</v>
      </c>
      <c r="AB117" s="171">
        <f t="shared" si="97"/>
        <v>0</v>
      </c>
      <c r="AC117" s="171">
        <f t="shared" si="97"/>
        <v>0</v>
      </c>
      <c r="AD117" s="171">
        <f t="shared" si="97"/>
        <v>0</v>
      </c>
      <c r="AE117" s="171">
        <f t="shared" ref="AE117" si="98">SUM(S117:AD117)</f>
        <v>0</v>
      </c>
      <c r="AI117" s="120" t="s">
        <v>182</v>
      </c>
      <c r="AJ117" s="171">
        <f t="shared" ref="AJ117:AU117" si="99">SUM(AJ118:AJ128)</f>
        <v>0</v>
      </c>
      <c r="AK117" s="171">
        <f t="shared" si="99"/>
        <v>0</v>
      </c>
      <c r="AL117" s="171">
        <f t="shared" si="99"/>
        <v>0</v>
      </c>
      <c r="AM117" s="171">
        <f t="shared" si="99"/>
        <v>0</v>
      </c>
      <c r="AN117" s="171">
        <f t="shared" si="99"/>
        <v>0</v>
      </c>
      <c r="AO117" s="171">
        <f t="shared" si="99"/>
        <v>0</v>
      </c>
      <c r="AP117" s="171">
        <f t="shared" si="99"/>
        <v>0</v>
      </c>
      <c r="AQ117" s="171">
        <f t="shared" si="99"/>
        <v>0</v>
      </c>
      <c r="AR117" s="171">
        <f t="shared" si="99"/>
        <v>0</v>
      </c>
      <c r="AS117" s="171">
        <f t="shared" si="99"/>
        <v>0</v>
      </c>
      <c r="AT117" s="171">
        <f t="shared" si="99"/>
        <v>0</v>
      </c>
      <c r="AU117" s="171">
        <f t="shared" si="99"/>
        <v>0</v>
      </c>
      <c r="AV117" s="171">
        <f t="shared" ref="AV117" si="100">SUM(AJ117:AU117)</f>
        <v>0</v>
      </c>
    </row>
    <row r="118" spans="1:48" ht="15.95" customHeight="1" x14ac:dyDescent="0.2">
      <c r="A118" s="283" t="s">
        <v>222</v>
      </c>
      <c r="B118" s="136">
        <f t="shared" ref="B118:M118" si="101">IF($N169&lt;&gt;0,B169,IF($O46="Mensuelle",$E46/12,IF($O46="Début d'exercice",$E46,0)))</f>
        <v>0</v>
      </c>
      <c r="C118" s="136">
        <f t="shared" si="101"/>
        <v>0</v>
      </c>
      <c r="D118" s="136">
        <f t="shared" si="101"/>
        <v>0</v>
      </c>
      <c r="E118" s="136">
        <f t="shared" si="101"/>
        <v>0</v>
      </c>
      <c r="F118" s="136">
        <f t="shared" si="101"/>
        <v>0</v>
      </c>
      <c r="G118" s="136">
        <f t="shared" si="101"/>
        <v>0</v>
      </c>
      <c r="H118" s="136">
        <f t="shared" si="101"/>
        <v>0</v>
      </c>
      <c r="I118" s="136">
        <f t="shared" si="101"/>
        <v>0</v>
      </c>
      <c r="J118" s="136">
        <f t="shared" si="101"/>
        <v>0</v>
      </c>
      <c r="K118" s="136">
        <f t="shared" si="101"/>
        <v>0</v>
      </c>
      <c r="L118" s="136">
        <f t="shared" si="101"/>
        <v>0</v>
      </c>
      <c r="M118" s="136">
        <f t="shared" si="101"/>
        <v>0</v>
      </c>
      <c r="N118" s="136">
        <f t="shared" ref="N118:N134" si="102">SUM(B118:M118)</f>
        <v>0</v>
      </c>
      <c r="R118" s="283" t="s">
        <v>222</v>
      </c>
      <c r="S118" s="136">
        <f t="shared" ref="S118:S135" si="103">IF($AE169&lt;&gt;0,S169,IF($O46="Mensuelle",$I46/12,IF($O46="Début d'exercice",$I46,0)))</f>
        <v>0</v>
      </c>
      <c r="T118" s="136">
        <f t="shared" ref="T118:T135" si="104">IF($AE169&lt;&gt;0,T169,IF($O46="Mensuelle",$I46/12,0))</f>
        <v>0</v>
      </c>
      <c r="U118" s="136">
        <f t="shared" ref="U118:U135" si="105">IF($AE169&lt;&gt;0,U169,IF($O46="Mensuelle",$I46/12,IF($O46="Trimestrielle",$I46/4,0)))</f>
        <v>0</v>
      </c>
      <c r="V118" s="136">
        <f t="shared" ref="V118:W135" si="106">IF($AE169&lt;&gt;0,V169,IF($O46="Mensuelle",$I46/12,0))</f>
        <v>0</v>
      </c>
      <c r="W118" s="136">
        <f t="shared" si="106"/>
        <v>0</v>
      </c>
      <c r="X118" s="136">
        <f t="shared" ref="X118:X135" si="107">IF($AE169&lt;&gt;0,X169,IF($O46="Mensuelle",$I46/12,IF($O46="Trimestrielle",$I46/4,IF($O46="Semestrielle",$I46/2,0))))</f>
        <v>0</v>
      </c>
      <c r="Y118" s="136">
        <f t="shared" ref="Y118:Z135" si="108">IF($AE169&lt;&gt;0,Y169,IF($O46="Mensuelle",$I46/12,0))</f>
        <v>0</v>
      </c>
      <c r="Z118" s="136">
        <f t="shared" si="108"/>
        <v>0</v>
      </c>
      <c r="AA118" s="136">
        <f t="shared" ref="AA118:AA135" si="109">IF($AE169&lt;&gt;0,AA169,IF($O46="Mensuelle",$I46/12,IF($O46="Trimestrielle",$I46/4,0)))</f>
        <v>0</v>
      </c>
      <c r="AB118" s="136">
        <f t="shared" ref="AB118:AC135" si="110">IF($AE169&lt;&gt;0,AB169,IF($O46="Mensuelle",$I46/12,0))</f>
        <v>0</v>
      </c>
      <c r="AC118" s="136">
        <f t="shared" si="110"/>
        <v>0</v>
      </c>
      <c r="AD118" s="136">
        <f t="shared" ref="AD118:AD135" si="111">IF($AE169&lt;&gt;0,AD169,IF($O46="Mensuelle",$I46/12,IF($O46="Début d'exercice",$I46,0)))</f>
        <v>0</v>
      </c>
      <c r="AE118" s="136">
        <f t="shared" ref="AE118:AE135" si="112">SUM(S118:AD118)</f>
        <v>0</v>
      </c>
      <c r="AI118" s="283" t="s">
        <v>222</v>
      </c>
      <c r="AJ118" s="136">
        <f t="shared" ref="AJ118:AJ135" si="113">IF($AV169&lt;&gt;0,AJ169,IF($O46="Mensuelle",$M46/12,IF($O46="Début d'exercice",$M46,0)))</f>
        <v>0</v>
      </c>
      <c r="AK118" s="136">
        <f t="shared" ref="AK118:AK135" si="114">IF($AV169&lt;&gt;0,AK169,IF($O46="Mensuelle",$M46/12,0))</f>
        <v>0</v>
      </c>
      <c r="AL118" s="136">
        <f t="shared" ref="AL118:AL135" si="115">IF($AV169&lt;&gt;0,AL169,IF($O46="Mensuelle",$M46/12,IF($O46="Trimestrielle",$M46/4,0)))</f>
        <v>0</v>
      </c>
      <c r="AM118" s="136">
        <f t="shared" ref="AM118:AN135" si="116">IF($AV169&lt;&gt;0,AM169,IF($O46="Mensuelle",$M46/12,0))</f>
        <v>0</v>
      </c>
      <c r="AN118" s="136">
        <f t="shared" si="116"/>
        <v>0</v>
      </c>
      <c r="AO118" s="136">
        <f t="shared" ref="AO118:AO135" si="117">IF($AV169&lt;&gt;0,AO169,IF($O46="Mensuelle",$M46/12,IF($O46="Trimestrielle",$M46/4,IF($O46="Semestrielle",$M46/2,0))))</f>
        <v>0</v>
      </c>
      <c r="AP118" s="136">
        <f t="shared" ref="AP118:AQ135" si="118">IF($AV169&lt;&gt;0,AP169,IF($O46="Mensuelle",$M46/12,0))</f>
        <v>0</v>
      </c>
      <c r="AQ118" s="136">
        <f t="shared" si="118"/>
        <v>0</v>
      </c>
      <c r="AR118" s="136">
        <f t="shared" ref="AR118:AR135" si="119">IF($AV169&lt;&gt;0,AR169,IF($O46="Mensuelle",$M46/12,IF($O46="Trimestrielle",$M46/4,0)))</f>
        <v>0</v>
      </c>
      <c r="AS118" s="136">
        <f t="shared" ref="AS118:AT135" si="120">IF($AV169&lt;&gt;0,AS169,IF($O46="Mensuelle",$M46/12,0))</f>
        <v>0</v>
      </c>
      <c r="AT118" s="136">
        <f t="shared" si="120"/>
        <v>0</v>
      </c>
      <c r="AU118" s="136">
        <f t="shared" ref="AU118:AU135" si="121">IF($AV169&lt;&gt;0,AU169,IF($O46="Mensuelle",$M46/12,IF($O46="Début d'exercice",$M46,0)))</f>
        <v>0</v>
      </c>
      <c r="AV118" s="136">
        <f t="shared" ref="AV118:AV135" si="122">SUM(AJ118:AU118)</f>
        <v>0</v>
      </c>
    </row>
    <row r="119" spans="1:48" ht="15.95" customHeight="1" x14ac:dyDescent="0.2">
      <c r="A119" s="283" t="s">
        <v>223</v>
      </c>
      <c r="B119" s="136">
        <f t="shared" ref="B119:M119" si="123">IF($N170&lt;&gt;0,B170,IF($O47="Mensuelle",$E47/12,IF($O47="Début d'exercice",$E47,0)))</f>
        <v>0</v>
      </c>
      <c r="C119" s="136">
        <f t="shared" si="123"/>
        <v>0</v>
      </c>
      <c r="D119" s="136">
        <f t="shared" si="123"/>
        <v>0</v>
      </c>
      <c r="E119" s="136">
        <f t="shared" si="123"/>
        <v>0</v>
      </c>
      <c r="F119" s="136">
        <f t="shared" si="123"/>
        <v>0</v>
      </c>
      <c r="G119" s="136">
        <f t="shared" si="123"/>
        <v>0</v>
      </c>
      <c r="H119" s="136">
        <f t="shared" si="123"/>
        <v>0</v>
      </c>
      <c r="I119" s="136">
        <f t="shared" si="123"/>
        <v>0</v>
      </c>
      <c r="J119" s="136">
        <f t="shared" si="123"/>
        <v>0</v>
      </c>
      <c r="K119" s="136">
        <f t="shared" si="123"/>
        <v>0</v>
      </c>
      <c r="L119" s="136">
        <f t="shared" si="123"/>
        <v>0</v>
      </c>
      <c r="M119" s="136">
        <f t="shared" si="123"/>
        <v>0</v>
      </c>
      <c r="N119" s="136">
        <f t="shared" si="102"/>
        <v>0</v>
      </c>
      <c r="R119" s="283" t="s">
        <v>223</v>
      </c>
      <c r="S119" s="136">
        <f t="shared" si="103"/>
        <v>0</v>
      </c>
      <c r="T119" s="136">
        <f t="shared" si="104"/>
        <v>0</v>
      </c>
      <c r="U119" s="136">
        <f t="shared" si="105"/>
        <v>0</v>
      </c>
      <c r="V119" s="136">
        <f t="shared" si="106"/>
        <v>0</v>
      </c>
      <c r="W119" s="136">
        <f t="shared" si="106"/>
        <v>0</v>
      </c>
      <c r="X119" s="136">
        <f t="shared" si="107"/>
        <v>0</v>
      </c>
      <c r="Y119" s="136">
        <f t="shared" si="108"/>
        <v>0</v>
      </c>
      <c r="Z119" s="136">
        <f t="shared" si="108"/>
        <v>0</v>
      </c>
      <c r="AA119" s="136">
        <f t="shared" si="109"/>
        <v>0</v>
      </c>
      <c r="AB119" s="136">
        <f t="shared" si="110"/>
        <v>0</v>
      </c>
      <c r="AC119" s="136">
        <f t="shared" si="110"/>
        <v>0</v>
      </c>
      <c r="AD119" s="136">
        <f t="shared" si="111"/>
        <v>0</v>
      </c>
      <c r="AE119" s="136">
        <f t="shared" si="112"/>
        <v>0</v>
      </c>
      <c r="AI119" s="283" t="s">
        <v>223</v>
      </c>
      <c r="AJ119" s="136">
        <f t="shared" si="113"/>
        <v>0</v>
      </c>
      <c r="AK119" s="136">
        <f t="shared" si="114"/>
        <v>0</v>
      </c>
      <c r="AL119" s="136">
        <f t="shared" si="115"/>
        <v>0</v>
      </c>
      <c r="AM119" s="136">
        <f t="shared" si="116"/>
        <v>0</v>
      </c>
      <c r="AN119" s="136">
        <f t="shared" si="116"/>
        <v>0</v>
      </c>
      <c r="AO119" s="136">
        <f t="shared" si="117"/>
        <v>0</v>
      </c>
      <c r="AP119" s="136">
        <f t="shared" si="118"/>
        <v>0</v>
      </c>
      <c r="AQ119" s="136">
        <f t="shared" si="118"/>
        <v>0</v>
      </c>
      <c r="AR119" s="136">
        <f t="shared" si="119"/>
        <v>0</v>
      </c>
      <c r="AS119" s="136">
        <f t="shared" si="120"/>
        <v>0</v>
      </c>
      <c r="AT119" s="136">
        <f t="shared" si="120"/>
        <v>0</v>
      </c>
      <c r="AU119" s="136">
        <f t="shared" si="121"/>
        <v>0</v>
      </c>
      <c r="AV119" s="136">
        <f t="shared" si="122"/>
        <v>0</v>
      </c>
    </row>
    <row r="120" spans="1:48" ht="15.95" customHeight="1" x14ac:dyDescent="0.2">
      <c r="A120" s="283" t="s">
        <v>224</v>
      </c>
      <c r="B120" s="136">
        <f t="shared" ref="B120:M120" si="124">IF($N171&lt;&gt;0,B171,IF($O48="Mensuelle",$E48/12,IF($O48="Début d'exercice",$E48,0)))</f>
        <v>0</v>
      </c>
      <c r="C120" s="136">
        <f t="shared" si="124"/>
        <v>0</v>
      </c>
      <c r="D120" s="136">
        <f t="shared" si="124"/>
        <v>0</v>
      </c>
      <c r="E120" s="136">
        <f t="shared" si="124"/>
        <v>0</v>
      </c>
      <c r="F120" s="136">
        <f t="shared" si="124"/>
        <v>0</v>
      </c>
      <c r="G120" s="136">
        <f t="shared" si="124"/>
        <v>0</v>
      </c>
      <c r="H120" s="136">
        <f t="shared" si="124"/>
        <v>0</v>
      </c>
      <c r="I120" s="136">
        <f t="shared" si="124"/>
        <v>0</v>
      </c>
      <c r="J120" s="136">
        <f t="shared" si="124"/>
        <v>0</v>
      </c>
      <c r="K120" s="136">
        <f t="shared" si="124"/>
        <v>0</v>
      </c>
      <c r="L120" s="136">
        <f t="shared" si="124"/>
        <v>0</v>
      </c>
      <c r="M120" s="136">
        <f t="shared" si="124"/>
        <v>0</v>
      </c>
      <c r="N120" s="136">
        <f t="shared" si="102"/>
        <v>0</v>
      </c>
      <c r="R120" s="283" t="s">
        <v>224</v>
      </c>
      <c r="S120" s="136">
        <f t="shared" si="103"/>
        <v>0</v>
      </c>
      <c r="T120" s="136">
        <f t="shared" si="104"/>
        <v>0</v>
      </c>
      <c r="U120" s="136">
        <f t="shared" si="105"/>
        <v>0</v>
      </c>
      <c r="V120" s="136">
        <f t="shared" si="106"/>
        <v>0</v>
      </c>
      <c r="W120" s="136">
        <f t="shared" si="106"/>
        <v>0</v>
      </c>
      <c r="X120" s="136">
        <f t="shared" si="107"/>
        <v>0</v>
      </c>
      <c r="Y120" s="136">
        <f t="shared" si="108"/>
        <v>0</v>
      </c>
      <c r="Z120" s="136">
        <f t="shared" si="108"/>
        <v>0</v>
      </c>
      <c r="AA120" s="136">
        <f t="shared" si="109"/>
        <v>0</v>
      </c>
      <c r="AB120" s="136">
        <f t="shared" si="110"/>
        <v>0</v>
      </c>
      <c r="AC120" s="136">
        <f t="shared" si="110"/>
        <v>0</v>
      </c>
      <c r="AD120" s="136">
        <f t="shared" si="111"/>
        <v>0</v>
      </c>
      <c r="AE120" s="136">
        <f t="shared" si="112"/>
        <v>0</v>
      </c>
      <c r="AI120" s="283" t="s">
        <v>224</v>
      </c>
      <c r="AJ120" s="136">
        <f t="shared" si="113"/>
        <v>0</v>
      </c>
      <c r="AK120" s="136">
        <f t="shared" si="114"/>
        <v>0</v>
      </c>
      <c r="AL120" s="136">
        <f t="shared" si="115"/>
        <v>0</v>
      </c>
      <c r="AM120" s="136">
        <f t="shared" si="116"/>
        <v>0</v>
      </c>
      <c r="AN120" s="136">
        <f t="shared" si="116"/>
        <v>0</v>
      </c>
      <c r="AO120" s="136">
        <f t="shared" si="117"/>
        <v>0</v>
      </c>
      <c r="AP120" s="136">
        <f t="shared" si="118"/>
        <v>0</v>
      </c>
      <c r="AQ120" s="136">
        <f t="shared" si="118"/>
        <v>0</v>
      </c>
      <c r="AR120" s="136">
        <f t="shared" si="119"/>
        <v>0</v>
      </c>
      <c r="AS120" s="136">
        <f t="shared" si="120"/>
        <v>0</v>
      </c>
      <c r="AT120" s="136">
        <f t="shared" si="120"/>
        <v>0</v>
      </c>
      <c r="AU120" s="136">
        <f t="shared" si="121"/>
        <v>0</v>
      </c>
      <c r="AV120" s="136">
        <f t="shared" si="122"/>
        <v>0</v>
      </c>
    </row>
    <row r="121" spans="1:48" ht="15.95" customHeight="1" x14ac:dyDescent="0.2">
      <c r="A121" s="283" t="s">
        <v>225</v>
      </c>
      <c r="B121" s="136">
        <f t="shared" ref="B121:M121" si="125">IF($N172&lt;&gt;0,B172,IF($O49="Mensuelle",$E49/12,IF($O49="Début d'exercice",$E49,0)))</f>
        <v>0</v>
      </c>
      <c r="C121" s="136">
        <f t="shared" si="125"/>
        <v>0</v>
      </c>
      <c r="D121" s="136">
        <f t="shared" si="125"/>
        <v>0</v>
      </c>
      <c r="E121" s="136">
        <f t="shared" si="125"/>
        <v>0</v>
      </c>
      <c r="F121" s="136">
        <f t="shared" si="125"/>
        <v>0</v>
      </c>
      <c r="G121" s="136">
        <f t="shared" si="125"/>
        <v>0</v>
      </c>
      <c r="H121" s="136">
        <f t="shared" si="125"/>
        <v>0</v>
      </c>
      <c r="I121" s="136">
        <f t="shared" si="125"/>
        <v>0</v>
      </c>
      <c r="J121" s="136">
        <f t="shared" si="125"/>
        <v>0</v>
      </c>
      <c r="K121" s="136">
        <f t="shared" si="125"/>
        <v>0</v>
      </c>
      <c r="L121" s="136">
        <f t="shared" si="125"/>
        <v>0</v>
      </c>
      <c r="M121" s="136">
        <f t="shared" si="125"/>
        <v>0</v>
      </c>
      <c r="N121" s="136">
        <f t="shared" si="102"/>
        <v>0</v>
      </c>
      <c r="R121" s="283" t="s">
        <v>225</v>
      </c>
      <c r="S121" s="136">
        <f t="shared" si="103"/>
        <v>0</v>
      </c>
      <c r="T121" s="136">
        <f t="shared" si="104"/>
        <v>0</v>
      </c>
      <c r="U121" s="136">
        <f t="shared" si="105"/>
        <v>0</v>
      </c>
      <c r="V121" s="136">
        <f t="shared" si="106"/>
        <v>0</v>
      </c>
      <c r="W121" s="136">
        <f t="shared" si="106"/>
        <v>0</v>
      </c>
      <c r="X121" s="136">
        <f t="shared" si="107"/>
        <v>0</v>
      </c>
      <c r="Y121" s="136">
        <f t="shared" si="108"/>
        <v>0</v>
      </c>
      <c r="Z121" s="136">
        <f t="shared" si="108"/>
        <v>0</v>
      </c>
      <c r="AA121" s="136">
        <f t="shared" si="109"/>
        <v>0</v>
      </c>
      <c r="AB121" s="136">
        <f t="shared" si="110"/>
        <v>0</v>
      </c>
      <c r="AC121" s="136">
        <f t="shared" si="110"/>
        <v>0</v>
      </c>
      <c r="AD121" s="136">
        <f t="shared" si="111"/>
        <v>0</v>
      </c>
      <c r="AE121" s="136">
        <f t="shared" si="112"/>
        <v>0</v>
      </c>
      <c r="AI121" s="283" t="s">
        <v>225</v>
      </c>
      <c r="AJ121" s="136">
        <f t="shared" si="113"/>
        <v>0</v>
      </c>
      <c r="AK121" s="136">
        <f t="shared" si="114"/>
        <v>0</v>
      </c>
      <c r="AL121" s="136">
        <f t="shared" si="115"/>
        <v>0</v>
      </c>
      <c r="AM121" s="136">
        <f t="shared" si="116"/>
        <v>0</v>
      </c>
      <c r="AN121" s="136">
        <f t="shared" si="116"/>
        <v>0</v>
      </c>
      <c r="AO121" s="136">
        <f t="shared" si="117"/>
        <v>0</v>
      </c>
      <c r="AP121" s="136">
        <f t="shared" si="118"/>
        <v>0</v>
      </c>
      <c r="AQ121" s="136">
        <f t="shared" si="118"/>
        <v>0</v>
      </c>
      <c r="AR121" s="136">
        <f t="shared" si="119"/>
        <v>0</v>
      </c>
      <c r="AS121" s="136">
        <f t="shared" si="120"/>
        <v>0</v>
      </c>
      <c r="AT121" s="136">
        <f t="shared" si="120"/>
        <v>0</v>
      </c>
      <c r="AU121" s="136">
        <f t="shared" si="121"/>
        <v>0</v>
      </c>
      <c r="AV121" s="136">
        <f t="shared" si="122"/>
        <v>0</v>
      </c>
    </row>
    <row r="122" spans="1:48" ht="15.95" customHeight="1" x14ac:dyDescent="0.2">
      <c r="A122" s="283" t="s">
        <v>226</v>
      </c>
      <c r="B122" s="136">
        <f t="shared" ref="B122:M122" si="126">IF($N173&lt;&gt;0,B173,IF($O50="Mensuelle",$E50/12,IF($O50="Début d'exercice",$E50,0)))</f>
        <v>0</v>
      </c>
      <c r="C122" s="136">
        <f t="shared" si="126"/>
        <v>0</v>
      </c>
      <c r="D122" s="136">
        <f t="shared" si="126"/>
        <v>0</v>
      </c>
      <c r="E122" s="136">
        <f t="shared" si="126"/>
        <v>0</v>
      </c>
      <c r="F122" s="136">
        <f t="shared" si="126"/>
        <v>0</v>
      </c>
      <c r="G122" s="136">
        <f t="shared" si="126"/>
        <v>0</v>
      </c>
      <c r="H122" s="136">
        <f t="shared" si="126"/>
        <v>0</v>
      </c>
      <c r="I122" s="136">
        <f t="shared" si="126"/>
        <v>0</v>
      </c>
      <c r="J122" s="136">
        <f t="shared" si="126"/>
        <v>0</v>
      </c>
      <c r="K122" s="136">
        <f t="shared" si="126"/>
        <v>0</v>
      </c>
      <c r="L122" s="136">
        <f t="shared" si="126"/>
        <v>0</v>
      </c>
      <c r="M122" s="136">
        <f t="shared" si="126"/>
        <v>0</v>
      </c>
      <c r="N122" s="136">
        <f t="shared" si="102"/>
        <v>0</v>
      </c>
      <c r="R122" s="283" t="s">
        <v>226</v>
      </c>
      <c r="S122" s="136">
        <f t="shared" si="103"/>
        <v>0</v>
      </c>
      <c r="T122" s="136">
        <f t="shared" si="104"/>
        <v>0</v>
      </c>
      <c r="U122" s="136">
        <f t="shared" si="105"/>
        <v>0</v>
      </c>
      <c r="V122" s="136">
        <f t="shared" si="106"/>
        <v>0</v>
      </c>
      <c r="W122" s="136">
        <f t="shared" si="106"/>
        <v>0</v>
      </c>
      <c r="X122" s="136">
        <f t="shared" si="107"/>
        <v>0</v>
      </c>
      <c r="Y122" s="136">
        <f t="shared" si="108"/>
        <v>0</v>
      </c>
      <c r="Z122" s="136">
        <f t="shared" si="108"/>
        <v>0</v>
      </c>
      <c r="AA122" s="136">
        <f t="shared" si="109"/>
        <v>0</v>
      </c>
      <c r="AB122" s="136">
        <f t="shared" si="110"/>
        <v>0</v>
      </c>
      <c r="AC122" s="136">
        <f t="shared" si="110"/>
        <v>0</v>
      </c>
      <c r="AD122" s="136">
        <f t="shared" si="111"/>
        <v>0</v>
      </c>
      <c r="AE122" s="136">
        <f t="shared" si="112"/>
        <v>0</v>
      </c>
      <c r="AI122" s="283" t="s">
        <v>226</v>
      </c>
      <c r="AJ122" s="136">
        <f t="shared" si="113"/>
        <v>0</v>
      </c>
      <c r="AK122" s="136">
        <f t="shared" si="114"/>
        <v>0</v>
      </c>
      <c r="AL122" s="136">
        <f t="shared" si="115"/>
        <v>0</v>
      </c>
      <c r="AM122" s="136">
        <f t="shared" si="116"/>
        <v>0</v>
      </c>
      <c r="AN122" s="136">
        <f t="shared" si="116"/>
        <v>0</v>
      </c>
      <c r="AO122" s="136">
        <f t="shared" si="117"/>
        <v>0</v>
      </c>
      <c r="AP122" s="136">
        <f t="shared" si="118"/>
        <v>0</v>
      </c>
      <c r="AQ122" s="136">
        <f t="shared" si="118"/>
        <v>0</v>
      </c>
      <c r="AR122" s="136">
        <f t="shared" si="119"/>
        <v>0</v>
      </c>
      <c r="AS122" s="136">
        <f t="shared" si="120"/>
        <v>0</v>
      </c>
      <c r="AT122" s="136">
        <f t="shared" si="120"/>
        <v>0</v>
      </c>
      <c r="AU122" s="136">
        <f t="shared" si="121"/>
        <v>0</v>
      </c>
      <c r="AV122" s="136">
        <f t="shared" si="122"/>
        <v>0</v>
      </c>
    </row>
    <row r="123" spans="1:48" ht="15.95" customHeight="1" x14ac:dyDescent="0.2">
      <c r="A123" s="283" t="s">
        <v>227</v>
      </c>
      <c r="B123" s="136">
        <f t="shared" ref="B123:M123" si="127">IF($N174&lt;&gt;0,B174,IF($O51="Mensuelle",$E51/12,IF($O51="Début d'exercice",$E51,0)))</f>
        <v>0</v>
      </c>
      <c r="C123" s="136">
        <f t="shared" si="127"/>
        <v>0</v>
      </c>
      <c r="D123" s="136">
        <f t="shared" si="127"/>
        <v>0</v>
      </c>
      <c r="E123" s="136">
        <f t="shared" si="127"/>
        <v>0</v>
      </c>
      <c r="F123" s="136">
        <f t="shared" si="127"/>
        <v>0</v>
      </c>
      <c r="G123" s="136">
        <f t="shared" si="127"/>
        <v>0</v>
      </c>
      <c r="H123" s="136">
        <f t="shared" si="127"/>
        <v>0</v>
      </c>
      <c r="I123" s="136">
        <f t="shared" si="127"/>
        <v>0</v>
      </c>
      <c r="J123" s="136">
        <f t="shared" si="127"/>
        <v>0</v>
      </c>
      <c r="K123" s="136">
        <f t="shared" si="127"/>
        <v>0</v>
      </c>
      <c r="L123" s="136">
        <f t="shared" si="127"/>
        <v>0</v>
      </c>
      <c r="M123" s="136">
        <f t="shared" si="127"/>
        <v>0</v>
      </c>
      <c r="N123" s="136">
        <f t="shared" si="102"/>
        <v>0</v>
      </c>
      <c r="R123" s="283" t="s">
        <v>227</v>
      </c>
      <c r="S123" s="136">
        <f t="shared" si="103"/>
        <v>0</v>
      </c>
      <c r="T123" s="136">
        <f t="shared" si="104"/>
        <v>0</v>
      </c>
      <c r="U123" s="136">
        <f t="shared" si="105"/>
        <v>0</v>
      </c>
      <c r="V123" s="136">
        <f t="shared" si="106"/>
        <v>0</v>
      </c>
      <c r="W123" s="136">
        <f t="shared" si="106"/>
        <v>0</v>
      </c>
      <c r="X123" s="136">
        <f t="shared" si="107"/>
        <v>0</v>
      </c>
      <c r="Y123" s="136">
        <f t="shared" si="108"/>
        <v>0</v>
      </c>
      <c r="Z123" s="136">
        <f t="shared" si="108"/>
        <v>0</v>
      </c>
      <c r="AA123" s="136">
        <f t="shared" si="109"/>
        <v>0</v>
      </c>
      <c r="AB123" s="136">
        <f t="shared" si="110"/>
        <v>0</v>
      </c>
      <c r="AC123" s="136">
        <f t="shared" si="110"/>
        <v>0</v>
      </c>
      <c r="AD123" s="136">
        <f t="shared" si="111"/>
        <v>0</v>
      </c>
      <c r="AE123" s="136">
        <f t="shared" si="112"/>
        <v>0</v>
      </c>
      <c r="AI123" s="283" t="s">
        <v>227</v>
      </c>
      <c r="AJ123" s="136">
        <f t="shared" si="113"/>
        <v>0</v>
      </c>
      <c r="AK123" s="136">
        <f t="shared" si="114"/>
        <v>0</v>
      </c>
      <c r="AL123" s="136">
        <f t="shared" si="115"/>
        <v>0</v>
      </c>
      <c r="AM123" s="136">
        <f t="shared" si="116"/>
        <v>0</v>
      </c>
      <c r="AN123" s="136">
        <f t="shared" si="116"/>
        <v>0</v>
      </c>
      <c r="AO123" s="136">
        <f t="shared" si="117"/>
        <v>0</v>
      </c>
      <c r="AP123" s="136">
        <f t="shared" si="118"/>
        <v>0</v>
      </c>
      <c r="AQ123" s="136">
        <f t="shared" si="118"/>
        <v>0</v>
      </c>
      <c r="AR123" s="136">
        <f t="shared" si="119"/>
        <v>0</v>
      </c>
      <c r="AS123" s="136">
        <f t="shared" si="120"/>
        <v>0</v>
      </c>
      <c r="AT123" s="136">
        <f t="shared" si="120"/>
        <v>0</v>
      </c>
      <c r="AU123" s="136">
        <f t="shared" si="121"/>
        <v>0</v>
      </c>
      <c r="AV123" s="136">
        <f t="shared" si="122"/>
        <v>0</v>
      </c>
    </row>
    <row r="124" spans="1:48" ht="15.95" customHeight="1" x14ac:dyDescent="0.2">
      <c r="A124" s="283" t="s">
        <v>228</v>
      </c>
      <c r="B124" s="136">
        <f t="shared" ref="B124:M124" si="128">IF($N175&lt;&gt;0,B175,IF($O52="Mensuelle",$E52/12,IF($O52="Début d'exercice",$E52,0)))</f>
        <v>0</v>
      </c>
      <c r="C124" s="136">
        <f t="shared" si="128"/>
        <v>0</v>
      </c>
      <c r="D124" s="136">
        <f t="shared" si="128"/>
        <v>0</v>
      </c>
      <c r="E124" s="136">
        <f t="shared" si="128"/>
        <v>0</v>
      </c>
      <c r="F124" s="136">
        <f t="shared" si="128"/>
        <v>0</v>
      </c>
      <c r="G124" s="136">
        <f t="shared" si="128"/>
        <v>0</v>
      </c>
      <c r="H124" s="136">
        <f t="shared" si="128"/>
        <v>0</v>
      </c>
      <c r="I124" s="136">
        <f t="shared" si="128"/>
        <v>0</v>
      </c>
      <c r="J124" s="136">
        <f t="shared" si="128"/>
        <v>0</v>
      </c>
      <c r="K124" s="136">
        <f t="shared" si="128"/>
        <v>0</v>
      </c>
      <c r="L124" s="136">
        <f t="shared" si="128"/>
        <v>0</v>
      </c>
      <c r="M124" s="136">
        <f t="shared" si="128"/>
        <v>0</v>
      </c>
      <c r="N124" s="136">
        <f t="shared" si="102"/>
        <v>0</v>
      </c>
      <c r="R124" s="283" t="s">
        <v>228</v>
      </c>
      <c r="S124" s="136">
        <f t="shared" si="103"/>
        <v>0</v>
      </c>
      <c r="T124" s="136">
        <f t="shared" si="104"/>
        <v>0</v>
      </c>
      <c r="U124" s="136">
        <f t="shared" si="105"/>
        <v>0</v>
      </c>
      <c r="V124" s="136">
        <f t="shared" si="106"/>
        <v>0</v>
      </c>
      <c r="W124" s="136">
        <f t="shared" si="106"/>
        <v>0</v>
      </c>
      <c r="X124" s="136">
        <f t="shared" si="107"/>
        <v>0</v>
      </c>
      <c r="Y124" s="136">
        <f t="shared" si="108"/>
        <v>0</v>
      </c>
      <c r="Z124" s="136">
        <f t="shared" si="108"/>
        <v>0</v>
      </c>
      <c r="AA124" s="136">
        <f t="shared" si="109"/>
        <v>0</v>
      </c>
      <c r="AB124" s="136">
        <f t="shared" si="110"/>
        <v>0</v>
      </c>
      <c r="AC124" s="136">
        <f t="shared" si="110"/>
        <v>0</v>
      </c>
      <c r="AD124" s="136">
        <f t="shared" si="111"/>
        <v>0</v>
      </c>
      <c r="AE124" s="136">
        <f t="shared" si="112"/>
        <v>0</v>
      </c>
      <c r="AI124" s="283" t="s">
        <v>228</v>
      </c>
      <c r="AJ124" s="136">
        <f t="shared" si="113"/>
        <v>0</v>
      </c>
      <c r="AK124" s="136">
        <f t="shared" si="114"/>
        <v>0</v>
      </c>
      <c r="AL124" s="136">
        <f t="shared" si="115"/>
        <v>0</v>
      </c>
      <c r="AM124" s="136">
        <f t="shared" si="116"/>
        <v>0</v>
      </c>
      <c r="AN124" s="136">
        <f t="shared" si="116"/>
        <v>0</v>
      </c>
      <c r="AO124" s="136">
        <f t="shared" si="117"/>
        <v>0</v>
      </c>
      <c r="AP124" s="136">
        <f t="shared" si="118"/>
        <v>0</v>
      </c>
      <c r="AQ124" s="136">
        <f t="shared" si="118"/>
        <v>0</v>
      </c>
      <c r="AR124" s="136">
        <f t="shared" si="119"/>
        <v>0</v>
      </c>
      <c r="AS124" s="136">
        <f t="shared" si="120"/>
        <v>0</v>
      </c>
      <c r="AT124" s="136">
        <f t="shared" si="120"/>
        <v>0</v>
      </c>
      <c r="AU124" s="136">
        <f t="shared" si="121"/>
        <v>0</v>
      </c>
      <c r="AV124" s="136">
        <f t="shared" si="122"/>
        <v>0</v>
      </c>
    </row>
    <row r="125" spans="1:48" ht="15.95" customHeight="1" x14ac:dyDescent="0.2">
      <c r="A125" s="283" t="s">
        <v>229</v>
      </c>
      <c r="B125" s="136">
        <f t="shared" ref="B125:M125" si="129">IF($N176&lt;&gt;0,B176,IF($O53="Mensuelle",$E53/12,IF($O53="Début d'exercice",$E53,0)))</f>
        <v>0</v>
      </c>
      <c r="C125" s="136">
        <f t="shared" si="129"/>
        <v>0</v>
      </c>
      <c r="D125" s="136">
        <f t="shared" si="129"/>
        <v>0</v>
      </c>
      <c r="E125" s="136">
        <f t="shared" si="129"/>
        <v>0</v>
      </c>
      <c r="F125" s="136">
        <f t="shared" si="129"/>
        <v>0</v>
      </c>
      <c r="G125" s="136">
        <f t="shared" si="129"/>
        <v>0</v>
      </c>
      <c r="H125" s="136">
        <f t="shared" si="129"/>
        <v>0</v>
      </c>
      <c r="I125" s="136">
        <f t="shared" si="129"/>
        <v>0</v>
      </c>
      <c r="J125" s="136">
        <f t="shared" si="129"/>
        <v>0</v>
      </c>
      <c r="K125" s="136">
        <f t="shared" si="129"/>
        <v>0</v>
      </c>
      <c r="L125" s="136">
        <f t="shared" si="129"/>
        <v>0</v>
      </c>
      <c r="M125" s="136">
        <f t="shared" si="129"/>
        <v>0</v>
      </c>
      <c r="N125" s="136">
        <f t="shared" si="102"/>
        <v>0</v>
      </c>
      <c r="R125" s="283" t="s">
        <v>229</v>
      </c>
      <c r="S125" s="136">
        <f t="shared" si="103"/>
        <v>0</v>
      </c>
      <c r="T125" s="136">
        <f t="shared" si="104"/>
        <v>0</v>
      </c>
      <c r="U125" s="136">
        <f t="shared" si="105"/>
        <v>0</v>
      </c>
      <c r="V125" s="136">
        <f t="shared" si="106"/>
        <v>0</v>
      </c>
      <c r="W125" s="136">
        <f t="shared" si="106"/>
        <v>0</v>
      </c>
      <c r="X125" s="136">
        <f t="shared" si="107"/>
        <v>0</v>
      </c>
      <c r="Y125" s="136">
        <f t="shared" si="108"/>
        <v>0</v>
      </c>
      <c r="Z125" s="136">
        <f t="shared" si="108"/>
        <v>0</v>
      </c>
      <c r="AA125" s="136">
        <f t="shared" si="109"/>
        <v>0</v>
      </c>
      <c r="AB125" s="136">
        <f t="shared" si="110"/>
        <v>0</v>
      </c>
      <c r="AC125" s="136">
        <f t="shared" si="110"/>
        <v>0</v>
      </c>
      <c r="AD125" s="136">
        <f t="shared" si="111"/>
        <v>0</v>
      </c>
      <c r="AE125" s="136">
        <f t="shared" si="112"/>
        <v>0</v>
      </c>
      <c r="AI125" s="283" t="s">
        <v>229</v>
      </c>
      <c r="AJ125" s="136">
        <f t="shared" si="113"/>
        <v>0</v>
      </c>
      <c r="AK125" s="136">
        <f t="shared" si="114"/>
        <v>0</v>
      </c>
      <c r="AL125" s="136">
        <f t="shared" si="115"/>
        <v>0</v>
      </c>
      <c r="AM125" s="136">
        <f t="shared" si="116"/>
        <v>0</v>
      </c>
      <c r="AN125" s="136">
        <f t="shared" si="116"/>
        <v>0</v>
      </c>
      <c r="AO125" s="136">
        <f t="shared" si="117"/>
        <v>0</v>
      </c>
      <c r="AP125" s="136">
        <f t="shared" si="118"/>
        <v>0</v>
      </c>
      <c r="AQ125" s="136">
        <f t="shared" si="118"/>
        <v>0</v>
      </c>
      <c r="AR125" s="136">
        <f t="shared" si="119"/>
        <v>0</v>
      </c>
      <c r="AS125" s="136">
        <f t="shared" si="120"/>
        <v>0</v>
      </c>
      <c r="AT125" s="136">
        <f t="shared" si="120"/>
        <v>0</v>
      </c>
      <c r="AU125" s="136">
        <f t="shared" si="121"/>
        <v>0</v>
      </c>
      <c r="AV125" s="136">
        <f t="shared" si="122"/>
        <v>0</v>
      </c>
    </row>
    <row r="126" spans="1:48" ht="15.95" customHeight="1" x14ac:dyDescent="0.2">
      <c r="A126" s="283" t="s">
        <v>230</v>
      </c>
      <c r="B126" s="136">
        <f t="shared" ref="B126:M126" si="130">IF($N177&lt;&gt;0,B177,IF($O54="Mensuelle",$E54/12,IF($O54="Début d'exercice",$E54,0)))</f>
        <v>0</v>
      </c>
      <c r="C126" s="136">
        <f t="shared" si="130"/>
        <v>0</v>
      </c>
      <c r="D126" s="136">
        <f t="shared" si="130"/>
        <v>0</v>
      </c>
      <c r="E126" s="136">
        <f t="shared" si="130"/>
        <v>0</v>
      </c>
      <c r="F126" s="136">
        <f t="shared" si="130"/>
        <v>0</v>
      </c>
      <c r="G126" s="136">
        <f t="shared" si="130"/>
        <v>0</v>
      </c>
      <c r="H126" s="136">
        <f t="shared" si="130"/>
        <v>0</v>
      </c>
      <c r="I126" s="136">
        <f t="shared" si="130"/>
        <v>0</v>
      </c>
      <c r="J126" s="136">
        <f t="shared" si="130"/>
        <v>0</v>
      </c>
      <c r="K126" s="136">
        <f t="shared" si="130"/>
        <v>0</v>
      </c>
      <c r="L126" s="136">
        <f t="shared" si="130"/>
        <v>0</v>
      </c>
      <c r="M126" s="136">
        <f t="shared" si="130"/>
        <v>0</v>
      </c>
      <c r="N126" s="136">
        <f t="shared" si="102"/>
        <v>0</v>
      </c>
      <c r="R126" s="283" t="s">
        <v>230</v>
      </c>
      <c r="S126" s="136">
        <f t="shared" si="103"/>
        <v>0</v>
      </c>
      <c r="T126" s="136">
        <f t="shared" si="104"/>
        <v>0</v>
      </c>
      <c r="U126" s="136">
        <f t="shared" si="105"/>
        <v>0</v>
      </c>
      <c r="V126" s="136">
        <f t="shared" si="106"/>
        <v>0</v>
      </c>
      <c r="W126" s="136">
        <f t="shared" si="106"/>
        <v>0</v>
      </c>
      <c r="X126" s="136">
        <f t="shared" si="107"/>
        <v>0</v>
      </c>
      <c r="Y126" s="136">
        <f t="shared" si="108"/>
        <v>0</v>
      </c>
      <c r="Z126" s="136">
        <f t="shared" si="108"/>
        <v>0</v>
      </c>
      <c r="AA126" s="136">
        <f t="shared" si="109"/>
        <v>0</v>
      </c>
      <c r="AB126" s="136">
        <f t="shared" si="110"/>
        <v>0</v>
      </c>
      <c r="AC126" s="136">
        <f t="shared" si="110"/>
        <v>0</v>
      </c>
      <c r="AD126" s="136">
        <f t="shared" si="111"/>
        <v>0</v>
      </c>
      <c r="AE126" s="136">
        <f t="shared" si="112"/>
        <v>0</v>
      </c>
      <c r="AI126" s="283" t="s">
        <v>230</v>
      </c>
      <c r="AJ126" s="136">
        <f t="shared" si="113"/>
        <v>0</v>
      </c>
      <c r="AK126" s="136">
        <f t="shared" si="114"/>
        <v>0</v>
      </c>
      <c r="AL126" s="136">
        <f t="shared" si="115"/>
        <v>0</v>
      </c>
      <c r="AM126" s="136">
        <f t="shared" si="116"/>
        <v>0</v>
      </c>
      <c r="AN126" s="136">
        <f t="shared" si="116"/>
        <v>0</v>
      </c>
      <c r="AO126" s="136">
        <f t="shared" si="117"/>
        <v>0</v>
      </c>
      <c r="AP126" s="136">
        <f t="shared" si="118"/>
        <v>0</v>
      </c>
      <c r="AQ126" s="136">
        <f t="shared" si="118"/>
        <v>0</v>
      </c>
      <c r="AR126" s="136">
        <f t="shared" si="119"/>
        <v>0</v>
      </c>
      <c r="AS126" s="136">
        <f t="shared" si="120"/>
        <v>0</v>
      </c>
      <c r="AT126" s="136">
        <f t="shared" si="120"/>
        <v>0</v>
      </c>
      <c r="AU126" s="136">
        <f t="shared" si="121"/>
        <v>0</v>
      </c>
      <c r="AV126" s="136">
        <f t="shared" si="122"/>
        <v>0</v>
      </c>
    </row>
    <row r="127" spans="1:48" ht="15.95" customHeight="1" x14ac:dyDescent="0.2">
      <c r="A127" s="283" t="s">
        <v>231</v>
      </c>
      <c r="B127" s="136">
        <f t="shared" ref="B127:M127" si="131">IF($N178&lt;&gt;0,B178,IF($O55="Mensuelle",$E55/12,IF($O55="Début d'exercice",$E55,0)))</f>
        <v>0</v>
      </c>
      <c r="C127" s="136">
        <f t="shared" si="131"/>
        <v>0</v>
      </c>
      <c r="D127" s="136">
        <f t="shared" si="131"/>
        <v>0</v>
      </c>
      <c r="E127" s="136">
        <f t="shared" si="131"/>
        <v>0</v>
      </c>
      <c r="F127" s="136">
        <f t="shared" si="131"/>
        <v>0</v>
      </c>
      <c r="G127" s="136">
        <f t="shared" si="131"/>
        <v>0</v>
      </c>
      <c r="H127" s="136">
        <f t="shared" si="131"/>
        <v>0</v>
      </c>
      <c r="I127" s="136">
        <f t="shared" si="131"/>
        <v>0</v>
      </c>
      <c r="J127" s="136">
        <f t="shared" si="131"/>
        <v>0</v>
      </c>
      <c r="K127" s="136">
        <f t="shared" si="131"/>
        <v>0</v>
      </c>
      <c r="L127" s="136">
        <f t="shared" si="131"/>
        <v>0</v>
      </c>
      <c r="M127" s="136">
        <f t="shared" si="131"/>
        <v>0</v>
      </c>
      <c r="N127" s="136">
        <f t="shared" si="102"/>
        <v>0</v>
      </c>
      <c r="R127" s="283" t="s">
        <v>231</v>
      </c>
      <c r="S127" s="136">
        <f t="shared" si="103"/>
        <v>0</v>
      </c>
      <c r="T127" s="136">
        <f t="shared" si="104"/>
        <v>0</v>
      </c>
      <c r="U127" s="136">
        <f t="shared" si="105"/>
        <v>0</v>
      </c>
      <c r="V127" s="136">
        <f t="shared" si="106"/>
        <v>0</v>
      </c>
      <c r="W127" s="136">
        <f t="shared" si="106"/>
        <v>0</v>
      </c>
      <c r="X127" s="136">
        <f t="shared" si="107"/>
        <v>0</v>
      </c>
      <c r="Y127" s="136">
        <f t="shared" si="108"/>
        <v>0</v>
      </c>
      <c r="Z127" s="136">
        <f t="shared" si="108"/>
        <v>0</v>
      </c>
      <c r="AA127" s="136">
        <f t="shared" si="109"/>
        <v>0</v>
      </c>
      <c r="AB127" s="136">
        <f t="shared" si="110"/>
        <v>0</v>
      </c>
      <c r="AC127" s="136">
        <f t="shared" si="110"/>
        <v>0</v>
      </c>
      <c r="AD127" s="136">
        <f t="shared" si="111"/>
        <v>0</v>
      </c>
      <c r="AE127" s="136">
        <f t="shared" si="112"/>
        <v>0</v>
      </c>
      <c r="AI127" s="283" t="s">
        <v>231</v>
      </c>
      <c r="AJ127" s="136">
        <f t="shared" si="113"/>
        <v>0</v>
      </c>
      <c r="AK127" s="136">
        <f t="shared" si="114"/>
        <v>0</v>
      </c>
      <c r="AL127" s="136">
        <f t="shared" si="115"/>
        <v>0</v>
      </c>
      <c r="AM127" s="136">
        <f t="shared" si="116"/>
        <v>0</v>
      </c>
      <c r="AN127" s="136">
        <f t="shared" si="116"/>
        <v>0</v>
      </c>
      <c r="AO127" s="136">
        <f t="shared" si="117"/>
        <v>0</v>
      </c>
      <c r="AP127" s="136">
        <f t="shared" si="118"/>
        <v>0</v>
      </c>
      <c r="AQ127" s="136">
        <f t="shared" si="118"/>
        <v>0</v>
      </c>
      <c r="AR127" s="136">
        <f t="shared" si="119"/>
        <v>0</v>
      </c>
      <c r="AS127" s="136">
        <f t="shared" si="120"/>
        <v>0</v>
      </c>
      <c r="AT127" s="136">
        <f t="shared" si="120"/>
        <v>0</v>
      </c>
      <c r="AU127" s="136">
        <f t="shared" si="121"/>
        <v>0</v>
      </c>
      <c r="AV127" s="136">
        <f t="shared" si="122"/>
        <v>0</v>
      </c>
    </row>
    <row r="128" spans="1:48" ht="15.95" customHeight="1" x14ac:dyDescent="0.2">
      <c r="A128" s="283" t="s">
        <v>232</v>
      </c>
      <c r="B128" s="136">
        <f t="shared" ref="B128:M128" si="132">IF($N179&lt;&gt;0,B179,IF($O56="Mensuelle",$E56/12,IF($O56="Début d'exercice",$E56,0)))</f>
        <v>0</v>
      </c>
      <c r="C128" s="136">
        <f t="shared" si="132"/>
        <v>0</v>
      </c>
      <c r="D128" s="136">
        <f t="shared" si="132"/>
        <v>0</v>
      </c>
      <c r="E128" s="136">
        <f t="shared" si="132"/>
        <v>0</v>
      </c>
      <c r="F128" s="136">
        <f t="shared" si="132"/>
        <v>0</v>
      </c>
      <c r="G128" s="136">
        <f t="shared" si="132"/>
        <v>0</v>
      </c>
      <c r="H128" s="136">
        <f t="shared" si="132"/>
        <v>0</v>
      </c>
      <c r="I128" s="136">
        <f t="shared" si="132"/>
        <v>0</v>
      </c>
      <c r="J128" s="136">
        <f t="shared" si="132"/>
        <v>0</v>
      </c>
      <c r="K128" s="136">
        <f t="shared" si="132"/>
        <v>0</v>
      </c>
      <c r="L128" s="136">
        <f t="shared" si="132"/>
        <v>0</v>
      </c>
      <c r="M128" s="136">
        <f t="shared" si="132"/>
        <v>0</v>
      </c>
      <c r="N128" s="136">
        <f t="shared" si="102"/>
        <v>0</v>
      </c>
      <c r="R128" s="283" t="s">
        <v>232</v>
      </c>
      <c r="S128" s="136">
        <f t="shared" si="103"/>
        <v>0</v>
      </c>
      <c r="T128" s="136">
        <f t="shared" si="104"/>
        <v>0</v>
      </c>
      <c r="U128" s="136">
        <f t="shared" si="105"/>
        <v>0</v>
      </c>
      <c r="V128" s="136">
        <f t="shared" si="106"/>
        <v>0</v>
      </c>
      <c r="W128" s="136">
        <f t="shared" si="106"/>
        <v>0</v>
      </c>
      <c r="X128" s="136">
        <f t="shared" si="107"/>
        <v>0</v>
      </c>
      <c r="Y128" s="136">
        <f t="shared" si="108"/>
        <v>0</v>
      </c>
      <c r="Z128" s="136">
        <f t="shared" si="108"/>
        <v>0</v>
      </c>
      <c r="AA128" s="136">
        <f t="shared" si="109"/>
        <v>0</v>
      </c>
      <c r="AB128" s="136">
        <f t="shared" si="110"/>
        <v>0</v>
      </c>
      <c r="AC128" s="136">
        <f t="shared" si="110"/>
        <v>0</v>
      </c>
      <c r="AD128" s="136">
        <f t="shared" si="111"/>
        <v>0</v>
      </c>
      <c r="AE128" s="136">
        <f t="shared" si="112"/>
        <v>0</v>
      </c>
      <c r="AI128" s="283" t="s">
        <v>232</v>
      </c>
      <c r="AJ128" s="136">
        <f t="shared" si="113"/>
        <v>0</v>
      </c>
      <c r="AK128" s="136">
        <f t="shared" si="114"/>
        <v>0</v>
      </c>
      <c r="AL128" s="136">
        <f t="shared" si="115"/>
        <v>0</v>
      </c>
      <c r="AM128" s="136">
        <f t="shared" si="116"/>
        <v>0</v>
      </c>
      <c r="AN128" s="136">
        <f t="shared" si="116"/>
        <v>0</v>
      </c>
      <c r="AO128" s="136">
        <f t="shared" si="117"/>
        <v>0</v>
      </c>
      <c r="AP128" s="136">
        <f t="shared" si="118"/>
        <v>0</v>
      </c>
      <c r="AQ128" s="136">
        <f t="shared" si="118"/>
        <v>0</v>
      </c>
      <c r="AR128" s="136">
        <f t="shared" si="119"/>
        <v>0</v>
      </c>
      <c r="AS128" s="136">
        <f t="shared" si="120"/>
        <v>0</v>
      </c>
      <c r="AT128" s="136">
        <f t="shared" si="120"/>
        <v>0</v>
      </c>
      <c r="AU128" s="136">
        <f t="shared" si="121"/>
        <v>0</v>
      </c>
      <c r="AV128" s="136">
        <f t="shared" si="122"/>
        <v>0</v>
      </c>
    </row>
    <row r="129" spans="1:48" ht="15.95" customHeight="1" x14ac:dyDescent="0.2">
      <c r="A129" s="120" t="s">
        <v>183</v>
      </c>
      <c r="B129" s="136">
        <f t="shared" ref="B129:M129" si="133">IF($N180&lt;&gt;0,B180,IF($O57="Mensuelle",$E57/12,IF($O57="Début d'exercice",$E57,0)))</f>
        <v>0</v>
      </c>
      <c r="C129" s="136">
        <f t="shared" si="133"/>
        <v>0</v>
      </c>
      <c r="D129" s="136">
        <f t="shared" si="133"/>
        <v>0</v>
      </c>
      <c r="E129" s="136">
        <f t="shared" si="133"/>
        <v>0</v>
      </c>
      <c r="F129" s="136">
        <f t="shared" si="133"/>
        <v>0</v>
      </c>
      <c r="G129" s="136">
        <f t="shared" si="133"/>
        <v>0</v>
      </c>
      <c r="H129" s="136">
        <f t="shared" si="133"/>
        <v>0</v>
      </c>
      <c r="I129" s="136">
        <f t="shared" si="133"/>
        <v>0</v>
      </c>
      <c r="J129" s="136">
        <f t="shared" si="133"/>
        <v>0</v>
      </c>
      <c r="K129" s="136">
        <f t="shared" si="133"/>
        <v>0</v>
      </c>
      <c r="L129" s="136">
        <f t="shared" si="133"/>
        <v>0</v>
      </c>
      <c r="M129" s="136">
        <f t="shared" si="133"/>
        <v>0</v>
      </c>
      <c r="N129" s="136">
        <f t="shared" si="102"/>
        <v>0</v>
      </c>
      <c r="R129" s="120" t="s">
        <v>183</v>
      </c>
      <c r="S129" s="136">
        <f t="shared" si="103"/>
        <v>0</v>
      </c>
      <c r="T129" s="136">
        <f t="shared" si="104"/>
        <v>0</v>
      </c>
      <c r="U129" s="136">
        <f t="shared" si="105"/>
        <v>0</v>
      </c>
      <c r="V129" s="136">
        <f t="shared" si="106"/>
        <v>0</v>
      </c>
      <c r="W129" s="136">
        <f t="shared" si="106"/>
        <v>0</v>
      </c>
      <c r="X129" s="136">
        <f t="shared" si="107"/>
        <v>0</v>
      </c>
      <c r="Y129" s="136">
        <f t="shared" si="108"/>
        <v>0</v>
      </c>
      <c r="Z129" s="136">
        <f t="shared" si="108"/>
        <v>0</v>
      </c>
      <c r="AA129" s="136">
        <f t="shared" si="109"/>
        <v>0</v>
      </c>
      <c r="AB129" s="136">
        <f t="shared" si="110"/>
        <v>0</v>
      </c>
      <c r="AC129" s="136">
        <f t="shared" si="110"/>
        <v>0</v>
      </c>
      <c r="AD129" s="136">
        <f t="shared" si="111"/>
        <v>0</v>
      </c>
      <c r="AE129" s="136">
        <f t="shared" si="112"/>
        <v>0</v>
      </c>
      <c r="AI129" s="120" t="s">
        <v>183</v>
      </c>
      <c r="AJ129" s="136">
        <f t="shared" si="113"/>
        <v>0</v>
      </c>
      <c r="AK129" s="136">
        <f t="shared" si="114"/>
        <v>0</v>
      </c>
      <c r="AL129" s="136">
        <f t="shared" si="115"/>
        <v>0</v>
      </c>
      <c r="AM129" s="136">
        <f t="shared" si="116"/>
        <v>0</v>
      </c>
      <c r="AN129" s="136">
        <f t="shared" si="116"/>
        <v>0</v>
      </c>
      <c r="AO129" s="136">
        <f t="shared" si="117"/>
        <v>0</v>
      </c>
      <c r="AP129" s="136">
        <f t="shared" si="118"/>
        <v>0</v>
      </c>
      <c r="AQ129" s="136">
        <f t="shared" si="118"/>
        <v>0</v>
      </c>
      <c r="AR129" s="136">
        <f t="shared" si="119"/>
        <v>0</v>
      </c>
      <c r="AS129" s="136">
        <f t="shared" si="120"/>
        <v>0</v>
      </c>
      <c r="AT129" s="136">
        <f t="shared" si="120"/>
        <v>0</v>
      </c>
      <c r="AU129" s="136">
        <f t="shared" si="121"/>
        <v>0</v>
      </c>
      <c r="AV129" s="136">
        <f t="shared" si="122"/>
        <v>0</v>
      </c>
    </row>
    <row r="130" spans="1:48" ht="15.95" customHeight="1" x14ac:dyDescent="0.2">
      <c r="A130" s="120" t="s">
        <v>233</v>
      </c>
      <c r="B130" s="136">
        <f t="shared" ref="B130:M130" si="134">IF($N181&lt;&gt;0,B181,IF($O58="Mensuelle",$E58/12,IF($O58="Début d'exercice",$E58,0)))</f>
        <v>0</v>
      </c>
      <c r="C130" s="136">
        <f t="shared" si="134"/>
        <v>0</v>
      </c>
      <c r="D130" s="136">
        <f t="shared" si="134"/>
        <v>0</v>
      </c>
      <c r="E130" s="136">
        <f t="shared" si="134"/>
        <v>0</v>
      </c>
      <c r="F130" s="136">
        <f t="shared" si="134"/>
        <v>0</v>
      </c>
      <c r="G130" s="136">
        <f t="shared" si="134"/>
        <v>0</v>
      </c>
      <c r="H130" s="136">
        <f t="shared" si="134"/>
        <v>0</v>
      </c>
      <c r="I130" s="136">
        <f t="shared" si="134"/>
        <v>0</v>
      </c>
      <c r="J130" s="136">
        <f t="shared" si="134"/>
        <v>0</v>
      </c>
      <c r="K130" s="136">
        <f t="shared" si="134"/>
        <v>0</v>
      </c>
      <c r="L130" s="136">
        <f t="shared" si="134"/>
        <v>0</v>
      </c>
      <c r="M130" s="136">
        <f t="shared" si="134"/>
        <v>0</v>
      </c>
      <c r="N130" s="136">
        <f t="shared" si="102"/>
        <v>0</v>
      </c>
      <c r="R130" s="120" t="s">
        <v>233</v>
      </c>
      <c r="S130" s="136">
        <f t="shared" si="103"/>
        <v>0</v>
      </c>
      <c r="T130" s="136">
        <f t="shared" si="104"/>
        <v>0</v>
      </c>
      <c r="U130" s="136">
        <f t="shared" si="105"/>
        <v>0</v>
      </c>
      <c r="V130" s="136">
        <f t="shared" si="106"/>
        <v>0</v>
      </c>
      <c r="W130" s="136">
        <f t="shared" si="106"/>
        <v>0</v>
      </c>
      <c r="X130" s="136">
        <f t="shared" si="107"/>
        <v>0</v>
      </c>
      <c r="Y130" s="136">
        <f t="shared" si="108"/>
        <v>0</v>
      </c>
      <c r="Z130" s="136">
        <f t="shared" si="108"/>
        <v>0</v>
      </c>
      <c r="AA130" s="136">
        <f t="shared" si="109"/>
        <v>0</v>
      </c>
      <c r="AB130" s="136">
        <f t="shared" si="110"/>
        <v>0</v>
      </c>
      <c r="AC130" s="136">
        <f t="shared" si="110"/>
        <v>0</v>
      </c>
      <c r="AD130" s="136">
        <f t="shared" si="111"/>
        <v>0</v>
      </c>
      <c r="AE130" s="136">
        <f t="shared" si="112"/>
        <v>0</v>
      </c>
      <c r="AI130" s="120" t="s">
        <v>233</v>
      </c>
      <c r="AJ130" s="136">
        <f t="shared" si="113"/>
        <v>0</v>
      </c>
      <c r="AK130" s="136">
        <f t="shared" si="114"/>
        <v>0</v>
      </c>
      <c r="AL130" s="136">
        <f t="shared" si="115"/>
        <v>0</v>
      </c>
      <c r="AM130" s="136">
        <f t="shared" si="116"/>
        <v>0</v>
      </c>
      <c r="AN130" s="136">
        <f t="shared" si="116"/>
        <v>0</v>
      </c>
      <c r="AO130" s="136">
        <f t="shared" si="117"/>
        <v>0</v>
      </c>
      <c r="AP130" s="136">
        <f t="shared" si="118"/>
        <v>0</v>
      </c>
      <c r="AQ130" s="136">
        <f t="shared" si="118"/>
        <v>0</v>
      </c>
      <c r="AR130" s="136">
        <f t="shared" si="119"/>
        <v>0</v>
      </c>
      <c r="AS130" s="136">
        <f t="shared" si="120"/>
        <v>0</v>
      </c>
      <c r="AT130" s="136">
        <f t="shared" si="120"/>
        <v>0</v>
      </c>
      <c r="AU130" s="136">
        <f t="shared" si="121"/>
        <v>0</v>
      </c>
      <c r="AV130" s="136">
        <f t="shared" si="122"/>
        <v>0</v>
      </c>
    </row>
    <row r="131" spans="1:48" ht="15.95" customHeight="1" x14ac:dyDescent="0.2">
      <c r="A131" s="284" t="s">
        <v>234</v>
      </c>
      <c r="B131" s="136">
        <f t="shared" ref="B131:M131" si="135">IF($N182&lt;&gt;0,B182,IF($O59="Mensuelle",$E59/12,IF($O59="Début d'exercice",$E59,0)))</f>
        <v>0</v>
      </c>
      <c r="C131" s="136">
        <f t="shared" si="135"/>
        <v>0</v>
      </c>
      <c r="D131" s="136">
        <f t="shared" si="135"/>
        <v>0</v>
      </c>
      <c r="E131" s="136">
        <f t="shared" si="135"/>
        <v>0</v>
      </c>
      <c r="F131" s="136">
        <f t="shared" si="135"/>
        <v>0</v>
      </c>
      <c r="G131" s="136">
        <f t="shared" si="135"/>
        <v>0</v>
      </c>
      <c r="H131" s="136">
        <f t="shared" si="135"/>
        <v>0</v>
      </c>
      <c r="I131" s="136">
        <f t="shared" si="135"/>
        <v>0</v>
      </c>
      <c r="J131" s="136">
        <f t="shared" si="135"/>
        <v>0</v>
      </c>
      <c r="K131" s="136">
        <f t="shared" si="135"/>
        <v>0</v>
      </c>
      <c r="L131" s="136">
        <f t="shared" si="135"/>
        <v>0</v>
      </c>
      <c r="M131" s="136">
        <f t="shared" si="135"/>
        <v>0</v>
      </c>
      <c r="N131" s="136">
        <f t="shared" si="102"/>
        <v>0</v>
      </c>
      <c r="R131" s="284" t="s">
        <v>234</v>
      </c>
      <c r="S131" s="136">
        <f t="shared" si="103"/>
        <v>0</v>
      </c>
      <c r="T131" s="136">
        <f t="shared" si="104"/>
        <v>0</v>
      </c>
      <c r="U131" s="136">
        <f t="shared" si="105"/>
        <v>0</v>
      </c>
      <c r="V131" s="136">
        <f t="shared" si="106"/>
        <v>0</v>
      </c>
      <c r="W131" s="136">
        <f t="shared" si="106"/>
        <v>0</v>
      </c>
      <c r="X131" s="136">
        <f t="shared" si="107"/>
        <v>0</v>
      </c>
      <c r="Y131" s="136">
        <f t="shared" si="108"/>
        <v>0</v>
      </c>
      <c r="Z131" s="136">
        <f t="shared" si="108"/>
        <v>0</v>
      </c>
      <c r="AA131" s="136">
        <f t="shared" si="109"/>
        <v>0</v>
      </c>
      <c r="AB131" s="136">
        <f t="shared" si="110"/>
        <v>0</v>
      </c>
      <c r="AC131" s="136">
        <f t="shared" si="110"/>
        <v>0</v>
      </c>
      <c r="AD131" s="136">
        <f t="shared" si="111"/>
        <v>0</v>
      </c>
      <c r="AE131" s="136">
        <f t="shared" si="112"/>
        <v>0</v>
      </c>
      <c r="AI131" s="284" t="s">
        <v>234</v>
      </c>
      <c r="AJ131" s="136">
        <f t="shared" si="113"/>
        <v>0</v>
      </c>
      <c r="AK131" s="136">
        <f t="shared" si="114"/>
        <v>0</v>
      </c>
      <c r="AL131" s="136">
        <f t="shared" si="115"/>
        <v>0</v>
      </c>
      <c r="AM131" s="136">
        <f t="shared" si="116"/>
        <v>0</v>
      </c>
      <c r="AN131" s="136">
        <f t="shared" si="116"/>
        <v>0</v>
      </c>
      <c r="AO131" s="136">
        <f t="shared" si="117"/>
        <v>0</v>
      </c>
      <c r="AP131" s="136">
        <f t="shared" si="118"/>
        <v>0</v>
      </c>
      <c r="AQ131" s="136">
        <f t="shared" si="118"/>
        <v>0</v>
      </c>
      <c r="AR131" s="136">
        <f t="shared" si="119"/>
        <v>0</v>
      </c>
      <c r="AS131" s="136">
        <f t="shared" si="120"/>
        <v>0</v>
      </c>
      <c r="AT131" s="136">
        <f t="shared" si="120"/>
        <v>0</v>
      </c>
      <c r="AU131" s="136">
        <f t="shared" si="121"/>
        <v>0</v>
      </c>
      <c r="AV131" s="136">
        <f t="shared" si="122"/>
        <v>0</v>
      </c>
    </row>
    <row r="132" spans="1:48" ht="15.95" customHeight="1" x14ac:dyDescent="0.2">
      <c r="A132" s="120" t="s">
        <v>307</v>
      </c>
      <c r="B132" s="136">
        <f t="shared" ref="B132:M132" si="136">IF($N183&lt;&gt;0,B183,IF($O60="Mensuelle",$E60/12,IF($O60="Début d'exercice",$E60,0)))</f>
        <v>0</v>
      </c>
      <c r="C132" s="136">
        <f t="shared" si="136"/>
        <v>0</v>
      </c>
      <c r="D132" s="136">
        <f t="shared" si="136"/>
        <v>0</v>
      </c>
      <c r="E132" s="136">
        <f t="shared" si="136"/>
        <v>0</v>
      </c>
      <c r="F132" s="136">
        <f t="shared" si="136"/>
        <v>0</v>
      </c>
      <c r="G132" s="136">
        <f t="shared" si="136"/>
        <v>0</v>
      </c>
      <c r="H132" s="136">
        <f t="shared" si="136"/>
        <v>0</v>
      </c>
      <c r="I132" s="136">
        <f t="shared" si="136"/>
        <v>0</v>
      </c>
      <c r="J132" s="136">
        <f t="shared" si="136"/>
        <v>0</v>
      </c>
      <c r="K132" s="136">
        <f t="shared" si="136"/>
        <v>0</v>
      </c>
      <c r="L132" s="136">
        <f t="shared" si="136"/>
        <v>0</v>
      </c>
      <c r="M132" s="136">
        <f t="shared" si="136"/>
        <v>0</v>
      </c>
      <c r="N132" s="136">
        <f t="shared" si="102"/>
        <v>0</v>
      </c>
      <c r="R132" s="120" t="s">
        <v>307</v>
      </c>
      <c r="S132" s="136">
        <f t="shared" si="103"/>
        <v>0</v>
      </c>
      <c r="T132" s="136">
        <f t="shared" si="104"/>
        <v>0</v>
      </c>
      <c r="U132" s="136">
        <f t="shared" si="105"/>
        <v>0</v>
      </c>
      <c r="V132" s="136">
        <f t="shared" si="106"/>
        <v>0</v>
      </c>
      <c r="W132" s="136">
        <f t="shared" si="106"/>
        <v>0</v>
      </c>
      <c r="X132" s="136">
        <f t="shared" si="107"/>
        <v>0</v>
      </c>
      <c r="Y132" s="136">
        <f t="shared" si="108"/>
        <v>0</v>
      </c>
      <c r="Z132" s="136">
        <f t="shared" si="108"/>
        <v>0</v>
      </c>
      <c r="AA132" s="136">
        <f t="shared" si="109"/>
        <v>0</v>
      </c>
      <c r="AB132" s="136">
        <f t="shared" si="110"/>
        <v>0</v>
      </c>
      <c r="AC132" s="136">
        <f t="shared" si="110"/>
        <v>0</v>
      </c>
      <c r="AD132" s="136">
        <f t="shared" si="111"/>
        <v>0</v>
      </c>
      <c r="AE132" s="136">
        <f t="shared" si="112"/>
        <v>0</v>
      </c>
      <c r="AI132" s="120" t="s">
        <v>307</v>
      </c>
      <c r="AJ132" s="136">
        <f t="shared" si="113"/>
        <v>0</v>
      </c>
      <c r="AK132" s="136">
        <f t="shared" si="114"/>
        <v>0</v>
      </c>
      <c r="AL132" s="136">
        <f t="shared" si="115"/>
        <v>0</v>
      </c>
      <c r="AM132" s="136">
        <f t="shared" si="116"/>
        <v>0</v>
      </c>
      <c r="AN132" s="136">
        <f t="shared" si="116"/>
        <v>0</v>
      </c>
      <c r="AO132" s="136">
        <f t="shared" si="117"/>
        <v>0</v>
      </c>
      <c r="AP132" s="136">
        <f t="shared" si="118"/>
        <v>0</v>
      </c>
      <c r="AQ132" s="136">
        <f t="shared" si="118"/>
        <v>0</v>
      </c>
      <c r="AR132" s="136">
        <f t="shared" si="119"/>
        <v>0</v>
      </c>
      <c r="AS132" s="136">
        <f t="shared" si="120"/>
        <v>0</v>
      </c>
      <c r="AT132" s="136">
        <f t="shared" si="120"/>
        <v>0</v>
      </c>
      <c r="AU132" s="136">
        <f t="shared" si="121"/>
        <v>0</v>
      </c>
      <c r="AV132" s="136">
        <f t="shared" si="122"/>
        <v>0</v>
      </c>
    </row>
    <row r="133" spans="1:48" ht="15.95" customHeight="1" x14ac:dyDescent="0.2">
      <c r="A133" s="120" t="s">
        <v>60</v>
      </c>
      <c r="B133" s="136">
        <f t="shared" ref="B133:M133" si="137">IF($N184&lt;&gt;0,B184,IF($O61="Mensuelle",$E61/12,IF($O61="Début d'exercice",$E61,0)))</f>
        <v>0</v>
      </c>
      <c r="C133" s="136">
        <f t="shared" si="137"/>
        <v>0</v>
      </c>
      <c r="D133" s="136">
        <f t="shared" si="137"/>
        <v>0</v>
      </c>
      <c r="E133" s="136">
        <f t="shared" si="137"/>
        <v>0</v>
      </c>
      <c r="F133" s="136">
        <f t="shared" si="137"/>
        <v>0</v>
      </c>
      <c r="G133" s="136">
        <f t="shared" si="137"/>
        <v>0</v>
      </c>
      <c r="H133" s="136">
        <f t="shared" si="137"/>
        <v>0</v>
      </c>
      <c r="I133" s="136">
        <f t="shared" si="137"/>
        <v>0</v>
      </c>
      <c r="J133" s="136">
        <f t="shared" si="137"/>
        <v>0</v>
      </c>
      <c r="K133" s="136">
        <f t="shared" si="137"/>
        <v>0</v>
      </c>
      <c r="L133" s="136">
        <f t="shared" si="137"/>
        <v>0</v>
      </c>
      <c r="M133" s="136">
        <f t="shared" si="137"/>
        <v>0</v>
      </c>
      <c r="N133" s="136">
        <f t="shared" si="102"/>
        <v>0</v>
      </c>
      <c r="R133" s="120" t="s">
        <v>60</v>
      </c>
      <c r="S133" s="136">
        <f t="shared" si="103"/>
        <v>0</v>
      </c>
      <c r="T133" s="136">
        <f t="shared" si="104"/>
        <v>0</v>
      </c>
      <c r="U133" s="136">
        <f t="shared" si="105"/>
        <v>0</v>
      </c>
      <c r="V133" s="136">
        <f t="shared" si="106"/>
        <v>0</v>
      </c>
      <c r="W133" s="136">
        <f t="shared" si="106"/>
        <v>0</v>
      </c>
      <c r="X133" s="136">
        <f t="shared" si="107"/>
        <v>0</v>
      </c>
      <c r="Y133" s="136">
        <f t="shared" si="108"/>
        <v>0</v>
      </c>
      <c r="Z133" s="136">
        <f t="shared" si="108"/>
        <v>0</v>
      </c>
      <c r="AA133" s="136">
        <f t="shared" si="109"/>
        <v>0</v>
      </c>
      <c r="AB133" s="136">
        <f t="shared" si="110"/>
        <v>0</v>
      </c>
      <c r="AC133" s="136">
        <f t="shared" si="110"/>
        <v>0</v>
      </c>
      <c r="AD133" s="136">
        <f t="shared" si="111"/>
        <v>0</v>
      </c>
      <c r="AE133" s="136">
        <f t="shared" si="112"/>
        <v>0</v>
      </c>
      <c r="AI133" s="120" t="s">
        <v>60</v>
      </c>
      <c r="AJ133" s="136">
        <f t="shared" si="113"/>
        <v>0</v>
      </c>
      <c r="AK133" s="136">
        <f t="shared" si="114"/>
        <v>0</v>
      </c>
      <c r="AL133" s="136">
        <f t="shared" si="115"/>
        <v>0</v>
      </c>
      <c r="AM133" s="136">
        <f t="shared" si="116"/>
        <v>0</v>
      </c>
      <c r="AN133" s="136">
        <f t="shared" si="116"/>
        <v>0</v>
      </c>
      <c r="AO133" s="136">
        <f t="shared" si="117"/>
        <v>0</v>
      </c>
      <c r="AP133" s="136">
        <f t="shared" si="118"/>
        <v>0</v>
      </c>
      <c r="AQ133" s="136">
        <f t="shared" si="118"/>
        <v>0</v>
      </c>
      <c r="AR133" s="136">
        <f t="shared" si="119"/>
        <v>0</v>
      </c>
      <c r="AS133" s="136">
        <f t="shared" si="120"/>
        <v>0</v>
      </c>
      <c r="AT133" s="136">
        <f t="shared" si="120"/>
        <v>0</v>
      </c>
      <c r="AU133" s="136">
        <f t="shared" si="121"/>
        <v>0</v>
      </c>
      <c r="AV133" s="136">
        <f t="shared" si="122"/>
        <v>0</v>
      </c>
    </row>
    <row r="134" spans="1:48" ht="15.95" customHeight="1" x14ac:dyDescent="0.2">
      <c r="A134" s="120" t="s">
        <v>62</v>
      </c>
      <c r="B134" s="136">
        <f t="shared" ref="B134:M134" si="138">IF($N185&lt;&gt;0,B185,IF($O62="Mensuelle",$E62/12,IF($O62="Début d'exercice",$E62,0)))</f>
        <v>0</v>
      </c>
      <c r="C134" s="136">
        <f t="shared" si="138"/>
        <v>0</v>
      </c>
      <c r="D134" s="136">
        <f t="shared" si="138"/>
        <v>0</v>
      </c>
      <c r="E134" s="136">
        <f t="shared" si="138"/>
        <v>0</v>
      </c>
      <c r="F134" s="136">
        <f t="shared" si="138"/>
        <v>0</v>
      </c>
      <c r="G134" s="136">
        <f t="shared" si="138"/>
        <v>0</v>
      </c>
      <c r="H134" s="136">
        <f t="shared" si="138"/>
        <v>0</v>
      </c>
      <c r="I134" s="136">
        <f t="shared" si="138"/>
        <v>0</v>
      </c>
      <c r="J134" s="136">
        <f t="shared" si="138"/>
        <v>0</v>
      </c>
      <c r="K134" s="136">
        <f t="shared" si="138"/>
        <v>0</v>
      </c>
      <c r="L134" s="136">
        <f t="shared" si="138"/>
        <v>0</v>
      </c>
      <c r="M134" s="136">
        <f t="shared" si="138"/>
        <v>0</v>
      </c>
      <c r="N134" s="136">
        <f t="shared" si="102"/>
        <v>0</v>
      </c>
      <c r="R134" s="120" t="s">
        <v>62</v>
      </c>
      <c r="S134" s="136">
        <f t="shared" si="103"/>
        <v>0</v>
      </c>
      <c r="T134" s="136">
        <f t="shared" si="104"/>
        <v>0</v>
      </c>
      <c r="U134" s="136">
        <f t="shared" si="105"/>
        <v>0</v>
      </c>
      <c r="V134" s="136">
        <f t="shared" si="106"/>
        <v>0</v>
      </c>
      <c r="W134" s="136">
        <f t="shared" si="106"/>
        <v>0</v>
      </c>
      <c r="X134" s="136">
        <f t="shared" si="107"/>
        <v>0</v>
      </c>
      <c r="Y134" s="136">
        <f t="shared" si="108"/>
        <v>0</v>
      </c>
      <c r="Z134" s="136">
        <f t="shared" si="108"/>
        <v>0</v>
      </c>
      <c r="AA134" s="136">
        <f t="shared" si="109"/>
        <v>0</v>
      </c>
      <c r="AB134" s="136">
        <f t="shared" si="110"/>
        <v>0</v>
      </c>
      <c r="AC134" s="136">
        <f t="shared" si="110"/>
        <v>0</v>
      </c>
      <c r="AD134" s="136">
        <f t="shared" si="111"/>
        <v>0</v>
      </c>
      <c r="AE134" s="136">
        <f t="shared" si="112"/>
        <v>0</v>
      </c>
      <c r="AI134" s="120" t="s">
        <v>62</v>
      </c>
      <c r="AJ134" s="136">
        <f t="shared" si="113"/>
        <v>0</v>
      </c>
      <c r="AK134" s="136">
        <f t="shared" si="114"/>
        <v>0</v>
      </c>
      <c r="AL134" s="136">
        <f t="shared" si="115"/>
        <v>0</v>
      </c>
      <c r="AM134" s="136">
        <f t="shared" si="116"/>
        <v>0</v>
      </c>
      <c r="AN134" s="136">
        <f t="shared" si="116"/>
        <v>0</v>
      </c>
      <c r="AO134" s="136">
        <f t="shared" si="117"/>
        <v>0</v>
      </c>
      <c r="AP134" s="136">
        <f t="shared" si="118"/>
        <v>0</v>
      </c>
      <c r="AQ134" s="136">
        <f t="shared" si="118"/>
        <v>0</v>
      </c>
      <c r="AR134" s="136">
        <f t="shared" si="119"/>
        <v>0</v>
      </c>
      <c r="AS134" s="136">
        <f t="shared" si="120"/>
        <v>0</v>
      </c>
      <c r="AT134" s="136">
        <f t="shared" si="120"/>
        <v>0</v>
      </c>
      <c r="AU134" s="136">
        <f t="shared" si="121"/>
        <v>0</v>
      </c>
      <c r="AV134" s="136">
        <f t="shared" si="122"/>
        <v>0</v>
      </c>
    </row>
    <row r="135" spans="1:48" ht="15.95" customHeight="1" x14ac:dyDescent="0.2">
      <c r="A135" s="120" t="s">
        <v>184</v>
      </c>
      <c r="B135" s="280"/>
      <c r="C135" s="280"/>
      <c r="D135" s="280"/>
      <c r="E135" s="280"/>
      <c r="F135" s="280"/>
      <c r="G135" s="280"/>
      <c r="H135" s="280"/>
      <c r="I135" s="280"/>
      <c r="J135" s="280"/>
      <c r="K135" s="280"/>
      <c r="L135" s="280"/>
      <c r="M135" s="280"/>
      <c r="N135" s="280"/>
      <c r="R135" s="120" t="s">
        <v>184</v>
      </c>
      <c r="S135" s="136">
        <f t="shared" si="103"/>
        <v>0</v>
      </c>
      <c r="T135" s="136">
        <f t="shared" si="104"/>
        <v>0</v>
      </c>
      <c r="U135" s="136">
        <f t="shared" si="105"/>
        <v>0</v>
      </c>
      <c r="V135" s="136">
        <f t="shared" si="106"/>
        <v>0</v>
      </c>
      <c r="W135" s="136">
        <f t="shared" si="106"/>
        <v>0</v>
      </c>
      <c r="X135" s="136">
        <f t="shared" si="107"/>
        <v>0</v>
      </c>
      <c r="Y135" s="136">
        <f t="shared" si="108"/>
        <v>0</v>
      </c>
      <c r="Z135" s="136">
        <f t="shared" si="108"/>
        <v>0</v>
      </c>
      <c r="AA135" s="136">
        <f t="shared" si="109"/>
        <v>0</v>
      </c>
      <c r="AB135" s="136">
        <f t="shared" si="110"/>
        <v>0</v>
      </c>
      <c r="AC135" s="136">
        <f t="shared" si="110"/>
        <v>0</v>
      </c>
      <c r="AD135" s="136">
        <f t="shared" si="111"/>
        <v>0</v>
      </c>
      <c r="AE135" s="136">
        <f t="shared" si="112"/>
        <v>0</v>
      </c>
      <c r="AI135" s="120" t="s">
        <v>184</v>
      </c>
      <c r="AJ135" s="136">
        <f t="shared" si="113"/>
        <v>0</v>
      </c>
      <c r="AK135" s="136">
        <f t="shared" si="114"/>
        <v>0</v>
      </c>
      <c r="AL135" s="136">
        <f t="shared" si="115"/>
        <v>0</v>
      </c>
      <c r="AM135" s="136">
        <f t="shared" si="116"/>
        <v>0</v>
      </c>
      <c r="AN135" s="136">
        <f t="shared" si="116"/>
        <v>0</v>
      </c>
      <c r="AO135" s="136">
        <f t="shared" si="117"/>
        <v>0</v>
      </c>
      <c r="AP135" s="136">
        <f t="shared" si="118"/>
        <v>0</v>
      </c>
      <c r="AQ135" s="136">
        <f t="shared" si="118"/>
        <v>0</v>
      </c>
      <c r="AR135" s="136">
        <f t="shared" si="119"/>
        <v>0</v>
      </c>
      <c r="AS135" s="136">
        <f t="shared" si="120"/>
        <v>0</v>
      </c>
      <c r="AT135" s="136">
        <f t="shared" si="120"/>
        <v>0</v>
      </c>
      <c r="AU135" s="136">
        <f t="shared" si="121"/>
        <v>0</v>
      </c>
      <c r="AV135" s="136">
        <f t="shared" si="122"/>
        <v>0</v>
      </c>
    </row>
    <row r="136" spans="1:48" ht="15.95" customHeight="1" x14ac:dyDescent="0.2">
      <c r="A136" s="353" t="s">
        <v>333</v>
      </c>
      <c r="B136" s="92">
        <f>B109+B117+B129+B130+B131+B132+B133+B134+B135</f>
        <v>0</v>
      </c>
      <c r="C136" s="92">
        <f t="shared" ref="C136:M136" si="139">C109+C117+C129+C130+C131+C132+C133+C134+C135</f>
        <v>0</v>
      </c>
      <c r="D136" s="92">
        <f t="shared" si="139"/>
        <v>0</v>
      </c>
      <c r="E136" s="92">
        <f t="shared" si="139"/>
        <v>0</v>
      </c>
      <c r="F136" s="92">
        <f t="shared" si="139"/>
        <v>0</v>
      </c>
      <c r="G136" s="92">
        <f t="shared" si="139"/>
        <v>0</v>
      </c>
      <c r="H136" s="92">
        <f t="shared" si="139"/>
        <v>0</v>
      </c>
      <c r="I136" s="92">
        <f t="shared" si="139"/>
        <v>0</v>
      </c>
      <c r="J136" s="92">
        <f t="shared" si="139"/>
        <v>0</v>
      </c>
      <c r="K136" s="92">
        <f t="shared" si="139"/>
        <v>0</v>
      </c>
      <c r="L136" s="92">
        <f t="shared" si="139"/>
        <v>0</v>
      </c>
      <c r="M136" s="92">
        <f t="shared" si="139"/>
        <v>0</v>
      </c>
      <c r="N136" s="171">
        <f t="shared" ref="N136" si="140">SUM(B136:M136)</f>
        <v>0</v>
      </c>
      <c r="R136" s="167" t="s">
        <v>333</v>
      </c>
      <c r="S136" s="92">
        <f>S109+S117+S129+S130+S131+S132+S133+S134+S135</f>
        <v>0</v>
      </c>
      <c r="T136" s="92">
        <f t="shared" ref="T136:AD136" si="141">T109+T117+T129+T130+T131+T132+T133+T134+T135</f>
        <v>0</v>
      </c>
      <c r="U136" s="92">
        <f t="shared" si="141"/>
        <v>0</v>
      </c>
      <c r="V136" s="92">
        <f t="shared" si="141"/>
        <v>0</v>
      </c>
      <c r="W136" s="92">
        <f t="shared" si="141"/>
        <v>0</v>
      </c>
      <c r="X136" s="92">
        <f t="shared" si="141"/>
        <v>0</v>
      </c>
      <c r="Y136" s="92">
        <f t="shared" si="141"/>
        <v>0</v>
      </c>
      <c r="Z136" s="92">
        <f t="shared" si="141"/>
        <v>0</v>
      </c>
      <c r="AA136" s="92">
        <f t="shared" si="141"/>
        <v>0</v>
      </c>
      <c r="AB136" s="92">
        <f t="shared" si="141"/>
        <v>0</v>
      </c>
      <c r="AC136" s="92">
        <f t="shared" si="141"/>
        <v>0</v>
      </c>
      <c r="AD136" s="92">
        <f t="shared" si="141"/>
        <v>0</v>
      </c>
      <c r="AE136" s="171">
        <f t="shared" ref="AE136" si="142">SUM(S136:AD136)</f>
        <v>0</v>
      </c>
      <c r="AI136" s="167" t="s">
        <v>333</v>
      </c>
      <c r="AJ136" s="92">
        <f>AJ109+AJ117+AJ129+AJ130+AJ131+AJ132+AJ133+AJ134+AJ135</f>
        <v>0</v>
      </c>
      <c r="AK136" s="92">
        <f t="shared" ref="AK136:AU136" si="143">AK109+AK117+AK129+AK130+AK131+AK132+AK133+AK134+AK135</f>
        <v>0</v>
      </c>
      <c r="AL136" s="92">
        <f t="shared" si="143"/>
        <v>0</v>
      </c>
      <c r="AM136" s="92">
        <f t="shared" si="143"/>
        <v>0</v>
      </c>
      <c r="AN136" s="92">
        <f t="shared" si="143"/>
        <v>0</v>
      </c>
      <c r="AO136" s="92">
        <f t="shared" si="143"/>
        <v>0</v>
      </c>
      <c r="AP136" s="92">
        <f t="shared" si="143"/>
        <v>0</v>
      </c>
      <c r="AQ136" s="92">
        <f t="shared" si="143"/>
        <v>0</v>
      </c>
      <c r="AR136" s="92">
        <f t="shared" si="143"/>
        <v>0</v>
      </c>
      <c r="AS136" s="92">
        <f t="shared" si="143"/>
        <v>0</v>
      </c>
      <c r="AT136" s="92">
        <f t="shared" si="143"/>
        <v>0</v>
      </c>
      <c r="AU136" s="92">
        <f t="shared" si="143"/>
        <v>0</v>
      </c>
      <c r="AV136" s="171">
        <f t="shared" ref="AV136" si="144">SUM(AJ136:AU136)</f>
        <v>0</v>
      </c>
    </row>
    <row r="137" spans="1:48" ht="15.95" customHeight="1" x14ac:dyDescent="0.2"/>
    <row r="138" spans="1:48" ht="15.95" customHeight="1" x14ac:dyDescent="0.2">
      <c r="A138" s="357" t="s">
        <v>408</v>
      </c>
      <c r="B138" s="358"/>
      <c r="C138" s="358"/>
      <c r="D138" s="358"/>
      <c r="E138" s="358"/>
      <c r="F138" s="358"/>
      <c r="G138" s="358"/>
      <c r="H138" s="358"/>
      <c r="I138" s="358"/>
      <c r="J138" s="358"/>
      <c r="K138" s="358"/>
      <c r="L138" s="358"/>
      <c r="M138" s="358"/>
      <c r="N138" s="358"/>
      <c r="R138" s="357" t="s">
        <v>408</v>
      </c>
      <c r="S138" s="358"/>
      <c r="T138" s="358"/>
      <c r="U138" s="358"/>
      <c r="V138" s="358"/>
      <c r="W138" s="358"/>
      <c r="X138" s="358"/>
      <c r="Y138" s="358"/>
      <c r="Z138" s="358"/>
      <c r="AA138" s="358"/>
      <c r="AB138" s="358"/>
      <c r="AC138" s="358"/>
      <c r="AD138" s="358"/>
      <c r="AE138" s="358"/>
      <c r="AI138" s="357" t="s">
        <v>408</v>
      </c>
      <c r="AJ138" s="358"/>
      <c r="AK138" s="358"/>
      <c r="AL138" s="358"/>
      <c r="AM138" s="358"/>
      <c r="AN138" s="358"/>
      <c r="AO138" s="358"/>
      <c r="AP138" s="358"/>
      <c r="AQ138" s="358"/>
      <c r="AR138" s="358"/>
      <c r="AS138" s="358"/>
      <c r="AT138" s="358"/>
      <c r="AU138" s="358"/>
      <c r="AV138" s="358"/>
    </row>
    <row r="139" spans="1:48" ht="15.95" customHeight="1" x14ac:dyDescent="0.25">
      <c r="A139" s="142" t="s">
        <v>174</v>
      </c>
      <c r="B139" s="140" t="str">
        <f ca="1">OFFSET(ReadMe!$AG$6,COLUMN()-2,0)</f>
        <v>janv-16</v>
      </c>
      <c r="C139" s="140" t="str">
        <f ca="1">OFFSET(ReadMe!$AG$6,COLUMN()-2,0)</f>
        <v>févr-16</v>
      </c>
      <c r="D139" s="140" t="str">
        <f ca="1">OFFSET(ReadMe!$AG$6,COLUMN()-2,0)</f>
        <v>mars-16</v>
      </c>
      <c r="E139" s="140" t="str">
        <f ca="1">OFFSET(ReadMe!$AG$6,COLUMN()-2,0)</f>
        <v>avr-16</v>
      </c>
      <c r="F139" s="140" t="str">
        <f ca="1">OFFSET(ReadMe!$AG$6,COLUMN()-2,0)</f>
        <v>mai-16</v>
      </c>
      <c r="G139" s="140" t="str">
        <f ca="1">OFFSET(ReadMe!$AG$6,COLUMN()-2,0)</f>
        <v>juin-16</v>
      </c>
      <c r="H139" s="140" t="str">
        <f ca="1">OFFSET(ReadMe!$AG$6,COLUMN()-2,0)</f>
        <v>juil-16</v>
      </c>
      <c r="I139" s="140" t="str">
        <f ca="1">OFFSET(ReadMe!$AG$6,COLUMN()-2,0)</f>
        <v>août-16</v>
      </c>
      <c r="J139" s="140" t="str">
        <f ca="1">OFFSET(ReadMe!$AG$6,COLUMN()-2,0)</f>
        <v>sept-16</v>
      </c>
      <c r="K139" s="140" t="str">
        <f ca="1">OFFSET(ReadMe!$AG$6,COLUMN()-2,0)</f>
        <v>oct-16</v>
      </c>
      <c r="L139" s="140" t="str">
        <f ca="1">OFFSET(ReadMe!$AG$6,COLUMN()-2,0)</f>
        <v>nov-16</v>
      </c>
      <c r="M139" s="140" t="str">
        <f ca="1">OFFSET(ReadMe!$AG$6,COLUMN()-2,0)</f>
        <v>déc-16</v>
      </c>
      <c r="N139" s="140" t="s">
        <v>178</v>
      </c>
      <c r="R139" s="142" t="s">
        <v>174</v>
      </c>
      <c r="S139" s="140" t="str">
        <f t="shared" ref="S139:AD139" ca="1" si="145">S88</f>
        <v>janv-17</v>
      </c>
      <c r="T139" s="140" t="str">
        <f t="shared" ca="1" si="145"/>
        <v>févr-17</v>
      </c>
      <c r="U139" s="140" t="str">
        <f t="shared" ca="1" si="145"/>
        <v>mars-17</v>
      </c>
      <c r="V139" s="140" t="str">
        <f t="shared" ca="1" si="145"/>
        <v>avr-17</v>
      </c>
      <c r="W139" s="140" t="str">
        <f t="shared" ca="1" si="145"/>
        <v>mai-17</v>
      </c>
      <c r="X139" s="140" t="str">
        <f t="shared" ca="1" si="145"/>
        <v>juin-17</v>
      </c>
      <c r="Y139" s="140" t="str">
        <f t="shared" ca="1" si="145"/>
        <v>juil-17</v>
      </c>
      <c r="Z139" s="140" t="str">
        <f t="shared" ca="1" si="145"/>
        <v>août-17</v>
      </c>
      <c r="AA139" s="140" t="str">
        <f t="shared" ca="1" si="145"/>
        <v>sept-17</v>
      </c>
      <c r="AB139" s="140" t="str">
        <f t="shared" ca="1" si="145"/>
        <v>oct-17</v>
      </c>
      <c r="AC139" s="140" t="str">
        <f t="shared" ca="1" si="145"/>
        <v>nov-17</v>
      </c>
      <c r="AD139" s="140" t="str">
        <f t="shared" ca="1" si="145"/>
        <v>déc-17</v>
      </c>
      <c r="AE139" s="140" t="s">
        <v>178</v>
      </c>
      <c r="AI139" s="142" t="s">
        <v>174</v>
      </c>
      <c r="AJ139" s="140" t="str">
        <f t="shared" ref="AJ139:AU139" ca="1" si="146">AJ88</f>
        <v>janv-18</v>
      </c>
      <c r="AK139" s="140" t="str">
        <f t="shared" ca="1" si="146"/>
        <v>févr-18</v>
      </c>
      <c r="AL139" s="140" t="str">
        <f t="shared" ca="1" si="146"/>
        <v>mars-18</v>
      </c>
      <c r="AM139" s="140" t="str">
        <f t="shared" ca="1" si="146"/>
        <v>avr-18</v>
      </c>
      <c r="AN139" s="140" t="str">
        <f t="shared" ca="1" si="146"/>
        <v>mai-18</v>
      </c>
      <c r="AO139" s="140" t="str">
        <f t="shared" ca="1" si="146"/>
        <v>juin-18</v>
      </c>
      <c r="AP139" s="140" t="str">
        <f t="shared" ca="1" si="146"/>
        <v>juil-18</v>
      </c>
      <c r="AQ139" s="140" t="str">
        <f t="shared" ca="1" si="146"/>
        <v>août-18</v>
      </c>
      <c r="AR139" s="140" t="str">
        <f t="shared" ca="1" si="146"/>
        <v>sept-18</v>
      </c>
      <c r="AS139" s="140" t="str">
        <f t="shared" ca="1" si="146"/>
        <v>oct-18</v>
      </c>
      <c r="AT139" s="140" t="str">
        <f t="shared" ca="1" si="146"/>
        <v>nov-18</v>
      </c>
      <c r="AU139" s="140" t="str">
        <f t="shared" ca="1" si="146"/>
        <v>déc-18</v>
      </c>
      <c r="AV139" s="140" t="s">
        <v>178</v>
      </c>
    </row>
    <row r="140" spans="1:48" ht="15.95" customHeight="1" x14ac:dyDescent="0.2">
      <c r="A140" s="470" t="s">
        <v>220</v>
      </c>
      <c r="R140" s="72" t="s">
        <v>220</v>
      </c>
      <c r="AI140" s="72" t="s">
        <v>220</v>
      </c>
    </row>
    <row r="141" spans="1:48" ht="15.95" customHeight="1" x14ac:dyDescent="0.2">
      <c r="A141" s="469"/>
      <c r="R141" s="72"/>
      <c r="AI141" s="72"/>
    </row>
    <row r="142" spans="1:48" ht="15.95" customHeight="1" x14ac:dyDescent="0.2">
      <c r="A142" s="119" t="s">
        <v>47</v>
      </c>
      <c r="B142" s="171">
        <f>SUM(B143:B145)</f>
        <v>0</v>
      </c>
      <c r="C142" s="171">
        <f t="shared" ref="C142:M142" si="147">SUM(C143:C145)</f>
        <v>0</v>
      </c>
      <c r="D142" s="171">
        <f t="shared" si="147"/>
        <v>0</v>
      </c>
      <c r="E142" s="171">
        <f t="shared" si="147"/>
        <v>0</v>
      </c>
      <c r="F142" s="171">
        <f t="shared" si="147"/>
        <v>0</v>
      </c>
      <c r="G142" s="171">
        <f t="shared" si="147"/>
        <v>0</v>
      </c>
      <c r="H142" s="171">
        <f t="shared" si="147"/>
        <v>0</v>
      </c>
      <c r="I142" s="171">
        <f t="shared" si="147"/>
        <v>0</v>
      </c>
      <c r="J142" s="171">
        <f t="shared" si="147"/>
        <v>0</v>
      </c>
      <c r="K142" s="171">
        <f t="shared" si="147"/>
        <v>0</v>
      </c>
      <c r="L142" s="171">
        <f t="shared" si="147"/>
        <v>0</v>
      </c>
      <c r="M142" s="171">
        <f t="shared" si="147"/>
        <v>0</v>
      </c>
      <c r="N142" s="171">
        <f>SUM(B142:M142)</f>
        <v>0</v>
      </c>
      <c r="R142" s="119" t="s">
        <v>47</v>
      </c>
      <c r="S142" s="171">
        <f>SUM(S143:S145)</f>
        <v>0</v>
      </c>
      <c r="T142" s="171">
        <f t="shared" ref="T142:AD142" si="148">SUM(T143:T145)</f>
        <v>0</v>
      </c>
      <c r="U142" s="171">
        <f t="shared" si="148"/>
        <v>0</v>
      </c>
      <c r="V142" s="171">
        <f t="shared" si="148"/>
        <v>0</v>
      </c>
      <c r="W142" s="171">
        <f t="shared" si="148"/>
        <v>0</v>
      </c>
      <c r="X142" s="171">
        <f t="shared" si="148"/>
        <v>0</v>
      </c>
      <c r="Y142" s="171">
        <f t="shared" si="148"/>
        <v>0</v>
      </c>
      <c r="Z142" s="171">
        <f t="shared" si="148"/>
        <v>0</v>
      </c>
      <c r="AA142" s="171">
        <f t="shared" si="148"/>
        <v>0</v>
      </c>
      <c r="AB142" s="171">
        <f t="shared" si="148"/>
        <v>0</v>
      </c>
      <c r="AC142" s="171">
        <f t="shared" si="148"/>
        <v>0</v>
      </c>
      <c r="AD142" s="171">
        <f t="shared" si="148"/>
        <v>0</v>
      </c>
      <c r="AE142" s="171">
        <f>SUM(S142:AD142)</f>
        <v>0</v>
      </c>
      <c r="AI142" s="119" t="s">
        <v>47</v>
      </c>
      <c r="AJ142" s="171">
        <f>SUM(AJ143:AJ145)</f>
        <v>0</v>
      </c>
      <c r="AK142" s="171">
        <f t="shared" ref="AK142:AU142" si="149">SUM(AK143:AK145)</f>
        <v>0</v>
      </c>
      <c r="AL142" s="171">
        <f t="shared" si="149"/>
        <v>0</v>
      </c>
      <c r="AM142" s="171">
        <f t="shared" si="149"/>
        <v>0</v>
      </c>
      <c r="AN142" s="171">
        <f t="shared" si="149"/>
        <v>0</v>
      </c>
      <c r="AO142" s="171">
        <f t="shared" si="149"/>
        <v>0</v>
      </c>
      <c r="AP142" s="171">
        <f t="shared" si="149"/>
        <v>0</v>
      </c>
      <c r="AQ142" s="171">
        <f t="shared" si="149"/>
        <v>0</v>
      </c>
      <c r="AR142" s="171">
        <f t="shared" si="149"/>
        <v>0</v>
      </c>
      <c r="AS142" s="171">
        <f t="shared" si="149"/>
        <v>0</v>
      </c>
      <c r="AT142" s="171">
        <f t="shared" si="149"/>
        <v>0</v>
      </c>
      <c r="AU142" s="171">
        <f t="shared" si="149"/>
        <v>0</v>
      </c>
      <c r="AV142" s="171">
        <f>SUM(AJ142:AU142)</f>
        <v>0</v>
      </c>
    </row>
    <row r="143" spans="1:48" ht="15.95" customHeight="1" x14ac:dyDescent="0.2">
      <c r="A143" s="85" t="s">
        <v>213</v>
      </c>
      <c r="B143" s="289"/>
      <c r="C143" s="289"/>
      <c r="D143" s="289"/>
      <c r="E143" s="289"/>
      <c r="F143" s="289"/>
      <c r="G143" s="289"/>
      <c r="H143" s="289"/>
      <c r="I143" s="289"/>
      <c r="J143" s="289"/>
      <c r="K143" s="289"/>
      <c r="L143" s="289"/>
      <c r="M143" s="289"/>
      <c r="N143" s="136">
        <f t="shared" ref="N143:N155" si="150">SUM(B143:M143)</f>
        <v>0</v>
      </c>
      <c r="R143" s="85" t="s">
        <v>213</v>
      </c>
      <c r="S143" s="289"/>
      <c r="T143" s="289"/>
      <c r="U143" s="289"/>
      <c r="V143" s="289"/>
      <c r="W143" s="289"/>
      <c r="X143" s="289"/>
      <c r="Y143" s="289"/>
      <c r="Z143" s="289"/>
      <c r="AA143" s="289"/>
      <c r="AB143" s="289"/>
      <c r="AC143" s="289"/>
      <c r="AD143" s="289"/>
      <c r="AE143" s="136">
        <f t="shared" ref="AE143:AE155" si="151">SUM(S143:AD143)</f>
        <v>0</v>
      </c>
      <c r="AI143" s="85" t="s">
        <v>213</v>
      </c>
      <c r="AJ143" s="289"/>
      <c r="AK143" s="289"/>
      <c r="AL143" s="289"/>
      <c r="AM143" s="289"/>
      <c r="AN143" s="289"/>
      <c r="AO143" s="289"/>
      <c r="AP143" s="289"/>
      <c r="AQ143" s="289"/>
      <c r="AR143" s="289"/>
      <c r="AS143" s="289"/>
      <c r="AT143" s="289"/>
      <c r="AU143" s="289"/>
      <c r="AV143" s="136">
        <f t="shared" ref="AV143:AV155" si="152">SUM(AJ143:AU143)</f>
        <v>0</v>
      </c>
    </row>
    <row r="144" spans="1:48" ht="15.95" customHeight="1" x14ac:dyDescent="0.2">
      <c r="A144" s="85" t="s">
        <v>214</v>
      </c>
      <c r="B144" s="289"/>
      <c r="C144" s="289"/>
      <c r="D144" s="289"/>
      <c r="E144" s="289"/>
      <c r="F144" s="289"/>
      <c r="G144" s="289"/>
      <c r="H144" s="289"/>
      <c r="I144" s="289"/>
      <c r="J144" s="289"/>
      <c r="K144" s="289"/>
      <c r="L144" s="289"/>
      <c r="M144" s="289"/>
      <c r="N144" s="136">
        <f t="shared" si="150"/>
        <v>0</v>
      </c>
      <c r="R144" s="85" t="s">
        <v>214</v>
      </c>
      <c r="S144" s="289"/>
      <c r="T144" s="289"/>
      <c r="U144" s="289"/>
      <c r="V144" s="289"/>
      <c r="W144" s="289"/>
      <c r="X144" s="289"/>
      <c r="Y144" s="289"/>
      <c r="Z144" s="289"/>
      <c r="AA144" s="289"/>
      <c r="AB144" s="289"/>
      <c r="AC144" s="289"/>
      <c r="AD144" s="289"/>
      <c r="AE144" s="136">
        <f t="shared" si="151"/>
        <v>0</v>
      </c>
      <c r="AI144" s="85" t="s">
        <v>214</v>
      </c>
      <c r="AJ144" s="289"/>
      <c r="AK144" s="289"/>
      <c r="AL144" s="289"/>
      <c r="AM144" s="289"/>
      <c r="AN144" s="289"/>
      <c r="AO144" s="289"/>
      <c r="AP144" s="289"/>
      <c r="AQ144" s="289"/>
      <c r="AR144" s="289"/>
      <c r="AS144" s="289"/>
      <c r="AT144" s="289"/>
      <c r="AU144" s="289"/>
      <c r="AV144" s="136">
        <f t="shared" si="152"/>
        <v>0</v>
      </c>
    </row>
    <row r="145" spans="1:48" ht="15.95" customHeight="1" x14ac:dyDescent="0.2">
      <c r="A145" s="85" t="s">
        <v>308</v>
      </c>
      <c r="B145" s="289"/>
      <c r="C145" s="289"/>
      <c r="D145" s="289"/>
      <c r="E145" s="289"/>
      <c r="F145" s="289"/>
      <c r="G145" s="289"/>
      <c r="H145" s="289"/>
      <c r="I145" s="289"/>
      <c r="J145" s="289"/>
      <c r="K145" s="289"/>
      <c r="L145" s="289"/>
      <c r="M145" s="289"/>
      <c r="N145" s="136">
        <f t="shared" si="150"/>
        <v>0</v>
      </c>
      <c r="R145" s="85" t="s">
        <v>308</v>
      </c>
      <c r="S145" s="289"/>
      <c r="T145" s="289"/>
      <c r="U145" s="289"/>
      <c r="V145" s="289"/>
      <c r="W145" s="289"/>
      <c r="X145" s="289"/>
      <c r="Y145" s="289"/>
      <c r="Z145" s="289"/>
      <c r="AA145" s="289"/>
      <c r="AB145" s="289"/>
      <c r="AC145" s="289"/>
      <c r="AD145" s="289"/>
      <c r="AE145" s="136">
        <f t="shared" si="151"/>
        <v>0</v>
      </c>
      <c r="AI145" s="85" t="s">
        <v>308</v>
      </c>
      <c r="AJ145" s="289"/>
      <c r="AK145" s="289"/>
      <c r="AL145" s="289"/>
      <c r="AM145" s="289"/>
      <c r="AN145" s="289"/>
      <c r="AO145" s="289"/>
      <c r="AP145" s="289"/>
      <c r="AQ145" s="289"/>
      <c r="AR145" s="289"/>
      <c r="AS145" s="289"/>
      <c r="AT145" s="289"/>
      <c r="AU145" s="289"/>
      <c r="AV145" s="136">
        <f t="shared" si="152"/>
        <v>0</v>
      </c>
    </row>
    <row r="146" spans="1:48" ht="15.95" customHeight="1" x14ac:dyDescent="0.2">
      <c r="A146" s="75" t="s">
        <v>218</v>
      </c>
      <c r="B146" s="289"/>
      <c r="C146" s="289"/>
      <c r="D146" s="289"/>
      <c r="E146" s="289"/>
      <c r="F146" s="289"/>
      <c r="G146" s="289"/>
      <c r="H146" s="289"/>
      <c r="I146" s="289"/>
      <c r="J146" s="289"/>
      <c r="K146" s="289"/>
      <c r="L146" s="289"/>
      <c r="M146" s="289"/>
      <c r="N146" s="171">
        <f t="shared" si="150"/>
        <v>0</v>
      </c>
      <c r="R146" s="75" t="s">
        <v>218</v>
      </c>
      <c r="S146" s="289"/>
      <c r="T146" s="289"/>
      <c r="U146" s="289"/>
      <c r="V146" s="289"/>
      <c r="W146" s="289"/>
      <c r="X146" s="289"/>
      <c r="Y146" s="289"/>
      <c r="Z146" s="289"/>
      <c r="AA146" s="289"/>
      <c r="AB146" s="289"/>
      <c r="AC146" s="289"/>
      <c r="AD146" s="289"/>
      <c r="AE146" s="171">
        <f t="shared" si="151"/>
        <v>0</v>
      </c>
      <c r="AI146" s="75" t="s">
        <v>218</v>
      </c>
      <c r="AJ146" s="289"/>
      <c r="AK146" s="289"/>
      <c r="AL146" s="289"/>
      <c r="AM146" s="289"/>
      <c r="AN146" s="289"/>
      <c r="AO146" s="289"/>
      <c r="AP146" s="289"/>
      <c r="AQ146" s="289"/>
      <c r="AR146" s="289"/>
      <c r="AS146" s="289"/>
      <c r="AT146" s="289"/>
      <c r="AU146" s="289"/>
      <c r="AV146" s="171">
        <f t="shared" si="152"/>
        <v>0</v>
      </c>
    </row>
    <row r="147" spans="1:48" ht="15.95" customHeight="1" x14ac:dyDescent="0.2">
      <c r="A147" s="75" t="s">
        <v>219</v>
      </c>
      <c r="B147" s="289"/>
      <c r="C147" s="289"/>
      <c r="D147" s="289"/>
      <c r="E147" s="289"/>
      <c r="F147" s="289"/>
      <c r="G147" s="289"/>
      <c r="H147" s="289"/>
      <c r="I147" s="289"/>
      <c r="J147" s="289"/>
      <c r="K147" s="289"/>
      <c r="L147" s="289"/>
      <c r="M147" s="289"/>
      <c r="N147" s="171">
        <f t="shared" si="150"/>
        <v>0</v>
      </c>
      <c r="R147" s="75" t="s">
        <v>219</v>
      </c>
      <c r="S147" s="289"/>
      <c r="T147" s="289"/>
      <c r="U147" s="289"/>
      <c r="V147" s="289"/>
      <c r="W147" s="289"/>
      <c r="X147" s="289"/>
      <c r="Y147" s="289"/>
      <c r="Z147" s="289"/>
      <c r="AA147" s="289"/>
      <c r="AB147" s="289"/>
      <c r="AC147" s="289"/>
      <c r="AD147" s="289"/>
      <c r="AE147" s="171">
        <f t="shared" si="151"/>
        <v>0</v>
      </c>
      <c r="AI147" s="75" t="s">
        <v>219</v>
      </c>
      <c r="AJ147" s="289"/>
      <c r="AK147" s="289"/>
      <c r="AL147" s="289"/>
      <c r="AM147" s="289"/>
      <c r="AN147" s="289"/>
      <c r="AO147" s="289"/>
      <c r="AP147" s="289"/>
      <c r="AQ147" s="289"/>
      <c r="AR147" s="289"/>
      <c r="AS147" s="289"/>
      <c r="AT147" s="289"/>
      <c r="AU147" s="289"/>
      <c r="AV147" s="171">
        <f t="shared" si="152"/>
        <v>0</v>
      </c>
    </row>
    <row r="148" spans="1:48" ht="15.95" customHeight="1" x14ac:dyDescent="0.2">
      <c r="A148" s="119" t="s">
        <v>45</v>
      </c>
      <c r="B148" s="171">
        <f>SUM(B149:B151)</f>
        <v>0</v>
      </c>
      <c r="C148" s="171">
        <f t="shared" ref="C148:M148" si="153">SUM(C149:C151)</f>
        <v>0</v>
      </c>
      <c r="D148" s="171">
        <f t="shared" si="153"/>
        <v>0</v>
      </c>
      <c r="E148" s="171">
        <f t="shared" si="153"/>
        <v>0</v>
      </c>
      <c r="F148" s="171">
        <f t="shared" si="153"/>
        <v>0</v>
      </c>
      <c r="G148" s="171">
        <f t="shared" si="153"/>
        <v>0</v>
      </c>
      <c r="H148" s="171">
        <f t="shared" si="153"/>
        <v>0</v>
      </c>
      <c r="I148" s="171">
        <f t="shared" si="153"/>
        <v>0</v>
      </c>
      <c r="J148" s="171">
        <f t="shared" si="153"/>
        <v>0</v>
      </c>
      <c r="K148" s="171">
        <f t="shared" si="153"/>
        <v>0</v>
      </c>
      <c r="L148" s="171">
        <f t="shared" si="153"/>
        <v>0</v>
      </c>
      <c r="M148" s="171">
        <f t="shared" si="153"/>
        <v>0</v>
      </c>
      <c r="N148" s="171">
        <f t="shared" si="150"/>
        <v>0</v>
      </c>
      <c r="R148" s="119" t="s">
        <v>45</v>
      </c>
      <c r="S148" s="171">
        <f>SUM(S149:S151)</f>
        <v>0</v>
      </c>
      <c r="T148" s="171">
        <f t="shared" ref="T148:AD148" si="154">SUM(T149:T151)</f>
        <v>0</v>
      </c>
      <c r="U148" s="171">
        <f t="shared" si="154"/>
        <v>0</v>
      </c>
      <c r="V148" s="171">
        <f t="shared" si="154"/>
        <v>0</v>
      </c>
      <c r="W148" s="171">
        <f t="shared" si="154"/>
        <v>0</v>
      </c>
      <c r="X148" s="171">
        <f t="shared" si="154"/>
        <v>0</v>
      </c>
      <c r="Y148" s="171">
        <f t="shared" si="154"/>
        <v>0</v>
      </c>
      <c r="Z148" s="171">
        <f t="shared" si="154"/>
        <v>0</v>
      </c>
      <c r="AA148" s="171">
        <f t="shared" si="154"/>
        <v>0</v>
      </c>
      <c r="AB148" s="171">
        <f t="shared" si="154"/>
        <v>0</v>
      </c>
      <c r="AC148" s="171">
        <f t="shared" si="154"/>
        <v>0</v>
      </c>
      <c r="AD148" s="171">
        <f t="shared" si="154"/>
        <v>0</v>
      </c>
      <c r="AE148" s="171">
        <f t="shared" si="151"/>
        <v>0</v>
      </c>
      <c r="AI148" s="119" t="s">
        <v>45</v>
      </c>
      <c r="AJ148" s="171">
        <f>SUM(AJ149:AJ151)</f>
        <v>0</v>
      </c>
      <c r="AK148" s="171">
        <f t="shared" ref="AK148:AU148" si="155">SUM(AK149:AK151)</f>
        <v>0</v>
      </c>
      <c r="AL148" s="171">
        <f t="shared" si="155"/>
        <v>0</v>
      </c>
      <c r="AM148" s="171">
        <f t="shared" si="155"/>
        <v>0</v>
      </c>
      <c r="AN148" s="171">
        <f t="shared" si="155"/>
        <v>0</v>
      </c>
      <c r="AO148" s="171">
        <f t="shared" si="155"/>
        <v>0</v>
      </c>
      <c r="AP148" s="171">
        <f t="shared" si="155"/>
        <v>0</v>
      </c>
      <c r="AQ148" s="171">
        <f t="shared" si="155"/>
        <v>0</v>
      </c>
      <c r="AR148" s="171">
        <f t="shared" si="155"/>
        <v>0</v>
      </c>
      <c r="AS148" s="171">
        <f t="shared" si="155"/>
        <v>0</v>
      </c>
      <c r="AT148" s="171">
        <f t="shared" si="155"/>
        <v>0</v>
      </c>
      <c r="AU148" s="171">
        <f t="shared" si="155"/>
        <v>0</v>
      </c>
      <c r="AV148" s="171">
        <f t="shared" si="152"/>
        <v>0</v>
      </c>
    </row>
    <row r="149" spans="1:48" ht="15.95" customHeight="1" x14ac:dyDescent="0.2">
      <c r="A149" s="85" t="s">
        <v>215</v>
      </c>
      <c r="B149" s="289"/>
      <c r="C149" s="289"/>
      <c r="D149" s="289"/>
      <c r="E149" s="289"/>
      <c r="F149" s="289"/>
      <c r="G149" s="289"/>
      <c r="H149" s="289"/>
      <c r="I149" s="289"/>
      <c r="J149" s="289"/>
      <c r="K149" s="289"/>
      <c r="L149" s="289"/>
      <c r="M149" s="289"/>
      <c r="N149" s="136">
        <f t="shared" si="150"/>
        <v>0</v>
      </c>
      <c r="R149" s="85" t="s">
        <v>215</v>
      </c>
      <c r="S149" s="289"/>
      <c r="T149" s="289"/>
      <c r="U149" s="289"/>
      <c r="V149" s="289"/>
      <c r="W149" s="289"/>
      <c r="X149" s="289"/>
      <c r="Y149" s="289"/>
      <c r="Z149" s="289"/>
      <c r="AA149" s="289"/>
      <c r="AB149" s="289"/>
      <c r="AC149" s="289"/>
      <c r="AD149" s="289"/>
      <c r="AE149" s="136">
        <f t="shared" si="151"/>
        <v>0</v>
      </c>
      <c r="AI149" s="85" t="s">
        <v>215</v>
      </c>
      <c r="AJ149" s="289"/>
      <c r="AK149" s="289"/>
      <c r="AL149" s="289"/>
      <c r="AM149" s="289"/>
      <c r="AN149" s="289"/>
      <c r="AO149" s="289"/>
      <c r="AP149" s="289"/>
      <c r="AQ149" s="289"/>
      <c r="AR149" s="289"/>
      <c r="AS149" s="289"/>
      <c r="AT149" s="289"/>
      <c r="AU149" s="289"/>
      <c r="AV149" s="136">
        <f t="shared" si="152"/>
        <v>0</v>
      </c>
    </row>
    <row r="150" spans="1:48" ht="15.95" customHeight="1" x14ac:dyDescent="0.2">
      <c r="A150" s="85" t="s">
        <v>216</v>
      </c>
      <c r="B150" s="289"/>
      <c r="C150" s="289"/>
      <c r="D150" s="289"/>
      <c r="E150" s="289"/>
      <c r="F150" s="289"/>
      <c r="G150" s="289"/>
      <c r="H150" s="289"/>
      <c r="I150" s="289"/>
      <c r="J150" s="289"/>
      <c r="K150" s="289"/>
      <c r="L150" s="289"/>
      <c r="M150" s="289"/>
      <c r="N150" s="136">
        <f t="shared" si="150"/>
        <v>0</v>
      </c>
      <c r="R150" s="85" t="s">
        <v>216</v>
      </c>
      <c r="S150" s="289"/>
      <c r="T150" s="289"/>
      <c r="U150" s="289"/>
      <c r="V150" s="289"/>
      <c r="W150" s="289"/>
      <c r="X150" s="289"/>
      <c r="Y150" s="289"/>
      <c r="Z150" s="289"/>
      <c r="AA150" s="289"/>
      <c r="AB150" s="289"/>
      <c r="AC150" s="289"/>
      <c r="AD150" s="289"/>
      <c r="AE150" s="136">
        <f t="shared" si="151"/>
        <v>0</v>
      </c>
      <c r="AI150" s="85" t="s">
        <v>216</v>
      </c>
      <c r="AJ150" s="289"/>
      <c r="AK150" s="289"/>
      <c r="AL150" s="289"/>
      <c r="AM150" s="289"/>
      <c r="AN150" s="289"/>
      <c r="AO150" s="289"/>
      <c r="AP150" s="289"/>
      <c r="AQ150" s="289"/>
      <c r="AR150" s="289"/>
      <c r="AS150" s="289"/>
      <c r="AT150" s="289"/>
      <c r="AU150" s="289"/>
      <c r="AV150" s="136">
        <f t="shared" si="152"/>
        <v>0</v>
      </c>
    </row>
    <row r="151" spans="1:48" ht="15.95" customHeight="1" x14ac:dyDescent="0.2">
      <c r="A151" s="85" t="s">
        <v>217</v>
      </c>
      <c r="B151" s="289"/>
      <c r="C151" s="289"/>
      <c r="D151" s="289"/>
      <c r="E151" s="289"/>
      <c r="F151" s="289"/>
      <c r="G151" s="289"/>
      <c r="H151" s="289"/>
      <c r="I151" s="289"/>
      <c r="J151" s="289"/>
      <c r="K151" s="289"/>
      <c r="L151" s="289"/>
      <c r="M151" s="289"/>
      <c r="N151" s="136">
        <f t="shared" si="150"/>
        <v>0</v>
      </c>
      <c r="R151" s="85" t="s">
        <v>217</v>
      </c>
      <c r="S151" s="289"/>
      <c r="T151" s="289"/>
      <c r="U151" s="289"/>
      <c r="V151" s="289"/>
      <c r="W151" s="289"/>
      <c r="X151" s="289"/>
      <c r="Y151" s="289"/>
      <c r="Z151" s="289"/>
      <c r="AA151" s="289"/>
      <c r="AB151" s="289"/>
      <c r="AC151" s="289"/>
      <c r="AD151" s="289"/>
      <c r="AE151" s="136">
        <f t="shared" si="151"/>
        <v>0</v>
      </c>
      <c r="AI151" s="85" t="s">
        <v>217</v>
      </c>
      <c r="AJ151" s="289"/>
      <c r="AK151" s="289"/>
      <c r="AL151" s="289"/>
      <c r="AM151" s="289"/>
      <c r="AN151" s="289"/>
      <c r="AO151" s="289"/>
      <c r="AP151" s="289"/>
      <c r="AQ151" s="289"/>
      <c r="AR151" s="289"/>
      <c r="AS151" s="289"/>
      <c r="AT151" s="289"/>
      <c r="AU151" s="289"/>
      <c r="AV151" s="136">
        <f t="shared" si="152"/>
        <v>0</v>
      </c>
    </row>
    <row r="152" spans="1:48" ht="15.95" customHeight="1" x14ac:dyDescent="0.2">
      <c r="A152" s="75" t="s">
        <v>346</v>
      </c>
      <c r="B152" s="171">
        <f>B148+B142</f>
        <v>0</v>
      </c>
      <c r="C152" s="171">
        <f t="shared" ref="C152:M152" si="156">C148+C142</f>
        <v>0</v>
      </c>
      <c r="D152" s="171">
        <f t="shared" si="156"/>
        <v>0</v>
      </c>
      <c r="E152" s="171">
        <f t="shared" si="156"/>
        <v>0</v>
      </c>
      <c r="F152" s="171">
        <f t="shared" si="156"/>
        <v>0</v>
      </c>
      <c r="G152" s="171">
        <f t="shared" si="156"/>
        <v>0</v>
      </c>
      <c r="H152" s="171">
        <f t="shared" si="156"/>
        <v>0</v>
      </c>
      <c r="I152" s="171">
        <f t="shared" si="156"/>
        <v>0</v>
      </c>
      <c r="J152" s="171">
        <f t="shared" si="156"/>
        <v>0</v>
      </c>
      <c r="K152" s="171">
        <f t="shared" si="156"/>
        <v>0</v>
      </c>
      <c r="L152" s="171">
        <f t="shared" si="156"/>
        <v>0</v>
      </c>
      <c r="M152" s="171">
        <f t="shared" si="156"/>
        <v>0</v>
      </c>
      <c r="N152" s="171">
        <f t="shared" si="150"/>
        <v>0</v>
      </c>
      <c r="R152" s="75" t="s">
        <v>346</v>
      </c>
      <c r="S152" s="171">
        <f>S148+S142</f>
        <v>0</v>
      </c>
      <c r="T152" s="171">
        <f t="shared" ref="T152:AD152" si="157">T148+T142</f>
        <v>0</v>
      </c>
      <c r="U152" s="171">
        <f t="shared" si="157"/>
        <v>0</v>
      </c>
      <c r="V152" s="171">
        <f t="shared" si="157"/>
        <v>0</v>
      </c>
      <c r="W152" s="171">
        <f t="shared" si="157"/>
        <v>0</v>
      </c>
      <c r="X152" s="171">
        <f t="shared" si="157"/>
        <v>0</v>
      </c>
      <c r="Y152" s="171">
        <f t="shared" si="157"/>
        <v>0</v>
      </c>
      <c r="Z152" s="171">
        <f t="shared" si="157"/>
        <v>0</v>
      </c>
      <c r="AA152" s="171">
        <f t="shared" si="157"/>
        <v>0</v>
      </c>
      <c r="AB152" s="171">
        <f t="shared" si="157"/>
        <v>0</v>
      </c>
      <c r="AC152" s="171">
        <f t="shared" si="157"/>
        <v>0</v>
      </c>
      <c r="AD152" s="171">
        <f t="shared" si="157"/>
        <v>0</v>
      </c>
      <c r="AE152" s="171">
        <f t="shared" si="151"/>
        <v>0</v>
      </c>
      <c r="AI152" s="75" t="s">
        <v>346</v>
      </c>
      <c r="AJ152" s="171">
        <f>AJ148+AJ142</f>
        <v>0</v>
      </c>
      <c r="AK152" s="171">
        <f t="shared" ref="AK152:AU152" si="158">AK148+AK142</f>
        <v>0</v>
      </c>
      <c r="AL152" s="171">
        <f t="shared" si="158"/>
        <v>0</v>
      </c>
      <c r="AM152" s="171">
        <f t="shared" si="158"/>
        <v>0</v>
      </c>
      <c r="AN152" s="171">
        <f t="shared" si="158"/>
        <v>0</v>
      </c>
      <c r="AO152" s="171">
        <f t="shared" si="158"/>
        <v>0</v>
      </c>
      <c r="AP152" s="171">
        <f t="shared" si="158"/>
        <v>0</v>
      </c>
      <c r="AQ152" s="171">
        <f t="shared" si="158"/>
        <v>0</v>
      </c>
      <c r="AR152" s="171">
        <f t="shared" si="158"/>
        <v>0</v>
      </c>
      <c r="AS152" s="171">
        <f t="shared" si="158"/>
        <v>0</v>
      </c>
      <c r="AT152" s="171">
        <f t="shared" si="158"/>
        <v>0</v>
      </c>
      <c r="AU152" s="171">
        <f t="shared" si="158"/>
        <v>0</v>
      </c>
      <c r="AV152" s="171">
        <f t="shared" si="152"/>
        <v>0</v>
      </c>
    </row>
    <row r="153" spans="1:48" ht="15.95" customHeight="1" x14ac:dyDescent="0.2">
      <c r="A153" s="75" t="s">
        <v>306</v>
      </c>
      <c r="B153" s="289"/>
      <c r="C153" s="289"/>
      <c r="D153" s="289"/>
      <c r="E153" s="289"/>
      <c r="F153" s="289"/>
      <c r="G153" s="289"/>
      <c r="H153" s="289"/>
      <c r="I153" s="289"/>
      <c r="J153" s="289"/>
      <c r="K153" s="289"/>
      <c r="L153" s="289"/>
      <c r="M153" s="289"/>
      <c r="N153" s="171">
        <f t="shared" si="150"/>
        <v>0</v>
      </c>
      <c r="R153" s="75" t="s">
        <v>306</v>
      </c>
      <c r="S153" s="289"/>
      <c r="T153" s="289"/>
      <c r="U153" s="289"/>
      <c r="V153" s="289"/>
      <c r="W153" s="289"/>
      <c r="X153" s="289"/>
      <c r="Y153" s="289"/>
      <c r="Z153" s="289"/>
      <c r="AA153" s="289"/>
      <c r="AB153" s="289"/>
      <c r="AC153" s="289"/>
      <c r="AD153" s="289"/>
      <c r="AE153" s="171">
        <f t="shared" si="151"/>
        <v>0</v>
      </c>
      <c r="AI153" s="75" t="s">
        <v>306</v>
      </c>
      <c r="AJ153" s="289"/>
      <c r="AK153" s="289"/>
      <c r="AL153" s="289"/>
      <c r="AM153" s="289"/>
      <c r="AN153" s="289"/>
      <c r="AO153" s="289"/>
      <c r="AP153" s="289"/>
      <c r="AQ153" s="289"/>
      <c r="AR153" s="289"/>
      <c r="AS153" s="289"/>
      <c r="AT153" s="289"/>
      <c r="AU153" s="289"/>
      <c r="AV153" s="171">
        <f t="shared" si="152"/>
        <v>0</v>
      </c>
    </row>
    <row r="154" spans="1:48" ht="15.95" customHeight="1" x14ac:dyDescent="0.2">
      <c r="A154" s="75" t="s">
        <v>61</v>
      </c>
      <c r="B154" s="289"/>
      <c r="C154" s="289"/>
      <c r="D154" s="289"/>
      <c r="E154" s="289"/>
      <c r="F154" s="289"/>
      <c r="G154" s="289"/>
      <c r="H154" s="289"/>
      <c r="I154" s="289"/>
      <c r="J154" s="289"/>
      <c r="K154" s="289"/>
      <c r="L154" s="289"/>
      <c r="M154" s="289"/>
      <c r="N154" s="171">
        <f t="shared" si="150"/>
        <v>0</v>
      </c>
      <c r="R154" s="75" t="s">
        <v>61</v>
      </c>
      <c r="S154" s="289"/>
      <c r="T154" s="289"/>
      <c r="U154" s="289"/>
      <c r="V154" s="289"/>
      <c r="W154" s="289"/>
      <c r="X154" s="289"/>
      <c r="Y154" s="289"/>
      <c r="Z154" s="289"/>
      <c r="AA154" s="289"/>
      <c r="AB154" s="289"/>
      <c r="AC154" s="289"/>
      <c r="AD154" s="289"/>
      <c r="AE154" s="171">
        <f t="shared" si="151"/>
        <v>0</v>
      </c>
      <c r="AI154" s="75" t="s">
        <v>61</v>
      </c>
      <c r="AJ154" s="289"/>
      <c r="AK154" s="289"/>
      <c r="AL154" s="289"/>
      <c r="AM154" s="289"/>
      <c r="AN154" s="289"/>
      <c r="AO154" s="289"/>
      <c r="AP154" s="289"/>
      <c r="AQ154" s="289"/>
      <c r="AR154" s="289"/>
      <c r="AS154" s="289"/>
      <c r="AT154" s="289"/>
      <c r="AU154" s="289"/>
      <c r="AV154" s="171">
        <f t="shared" si="152"/>
        <v>0</v>
      </c>
    </row>
    <row r="155" spans="1:48" ht="15.95" customHeight="1" x14ac:dyDescent="0.2">
      <c r="A155" s="75" t="s">
        <v>63</v>
      </c>
      <c r="B155" s="289"/>
      <c r="C155" s="289"/>
      <c r="D155" s="289"/>
      <c r="E155" s="289"/>
      <c r="F155" s="289"/>
      <c r="G155" s="289"/>
      <c r="H155" s="289"/>
      <c r="I155" s="289"/>
      <c r="J155" s="289"/>
      <c r="K155" s="289"/>
      <c r="L155" s="289"/>
      <c r="M155" s="289"/>
      <c r="N155" s="171">
        <f t="shared" si="150"/>
        <v>0</v>
      </c>
      <c r="R155" s="75" t="s">
        <v>63</v>
      </c>
      <c r="S155" s="289"/>
      <c r="T155" s="289"/>
      <c r="U155" s="289"/>
      <c r="V155" s="289"/>
      <c r="W155" s="289"/>
      <c r="X155" s="289"/>
      <c r="Y155" s="289"/>
      <c r="Z155" s="289"/>
      <c r="AA155" s="289"/>
      <c r="AB155" s="289"/>
      <c r="AC155" s="289"/>
      <c r="AD155" s="289"/>
      <c r="AE155" s="171">
        <f t="shared" si="151"/>
        <v>0</v>
      </c>
      <c r="AI155" s="75" t="s">
        <v>63</v>
      </c>
      <c r="AJ155" s="289"/>
      <c r="AK155" s="289"/>
      <c r="AL155" s="289"/>
      <c r="AM155" s="289"/>
      <c r="AN155" s="289"/>
      <c r="AO155" s="289"/>
      <c r="AP155" s="289"/>
      <c r="AQ155" s="289"/>
      <c r="AR155" s="289"/>
      <c r="AS155" s="289"/>
      <c r="AT155" s="289"/>
      <c r="AU155" s="289"/>
      <c r="AV155" s="171">
        <f t="shared" si="152"/>
        <v>0</v>
      </c>
    </row>
    <row r="156" spans="1:48" ht="15.95" customHeight="1" x14ac:dyDescent="0.2">
      <c r="A156" s="353" t="s">
        <v>333</v>
      </c>
      <c r="B156" s="92">
        <f>B142+B148+B153+B154+B155</f>
        <v>0</v>
      </c>
      <c r="C156" s="92">
        <f t="shared" ref="C156:M156" si="159">C142+C148+C153+C154+C155</f>
        <v>0</v>
      </c>
      <c r="D156" s="92">
        <f t="shared" si="159"/>
        <v>0</v>
      </c>
      <c r="E156" s="92">
        <f t="shared" si="159"/>
        <v>0</v>
      </c>
      <c r="F156" s="92">
        <f t="shared" si="159"/>
        <v>0</v>
      </c>
      <c r="G156" s="92">
        <f t="shared" si="159"/>
        <v>0</v>
      </c>
      <c r="H156" s="92">
        <f t="shared" si="159"/>
        <v>0</v>
      </c>
      <c r="I156" s="92">
        <f t="shared" si="159"/>
        <v>0</v>
      </c>
      <c r="J156" s="92">
        <f t="shared" si="159"/>
        <v>0</v>
      </c>
      <c r="K156" s="92">
        <f t="shared" si="159"/>
        <v>0</v>
      </c>
      <c r="L156" s="92">
        <f t="shared" si="159"/>
        <v>0</v>
      </c>
      <c r="M156" s="92">
        <f t="shared" si="159"/>
        <v>0</v>
      </c>
      <c r="N156" s="171"/>
      <c r="R156" s="167" t="s">
        <v>333</v>
      </c>
      <c r="S156" s="92">
        <f>S142+S148+S153+S154+S155</f>
        <v>0</v>
      </c>
      <c r="T156" s="92">
        <f t="shared" ref="T156:AD156" si="160">T142+T148+T153+T154+T155</f>
        <v>0</v>
      </c>
      <c r="U156" s="92">
        <f t="shared" si="160"/>
        <v>0</v>
      </c>
      <c r="V156" s="92">
        <f t="shared" si="160"/>
        <v>0</v>
      </c>
      <c r="W156" s="92">
        <f t="shared" si="160"/>
        <v>0</v>
      </c>
      <c r="X156" s="92">
        <f t="shared" si="160"/>
        <v>0</v>
      </c>
      <c r="Y156" s="92">
        <f t="shared" si="160"/>
        <v>0</v>
      </c>
      <c r="Z156" s="92">
        <f t="shared" si="160"/>
        <v>0</v>
      </c>
      <c r="AA156" s="92">
        <f t="shared" si="160"/>
        <v>0</v>
      </c>
      <c r="AB156" s="92">
        <f t="shared" si="160"/>
        <v>0</v>
      </c>
      <c r="AC156" s="92">
        <f t="shared" si="160"/>
        <v>0</v>
      </c>
      <c r="AD156" s="92">
        <f t="shared" si="160"/>
        <v>0</v>
      </c>
      <c r="AE156" s="171"/>
      <c r="AI156" s="167" t="s">
        <v>333</v>
      </c>
      <c r="AJ156" s="92">
        <f>AJ142+AJ148+AJ153+AJ154+AJ155</f>
        <v>0</v>
      </c>
      <c r="AK156" s="92">
        <f t="shared" ref="AK156:AU156" si="161">AK142+AK148+AK153+AK154+AK155</f>
        <v>0</v>
      </c>
      <c r="AL156" s="92">
        <f t="shared" si="161"/>
        <v>0</v>
      </c>
      <c r="AM156" s="92">
        <f t="shared" si="161"/>
        <v>0</v>
      </c>
      <c r="AN156" s="92">
        <f t="shared" si="161"/>
        <v>0</v>
      </c>
      <c r="AO156" s="92">
        <f t="shared" si="161"/>
        <v>0</v>
      </c>
      <c r="AP156" s="92">
        <f t="shared" si="161"/>
        <v>0</v>
      </c>
      <c r="AQ156" s="92">
        <f t="shared" si="161"/>
        <v>0</v>
      </c>
      <c r="AR156" s="92">
        <f t="shared" si="161"/>
        <v>0</v>
      </c>
      <c r="AS156" s="92">
        <f t="shared" si="161"/>
        <v>0</v>
      </c>
      <c r="AT156" s="92">
        <f t="shared" si="161"/>
        <v>0</v>
      </c>
      <c r="AU156" s="92">
        <f t="shared" si="161"/>
        <v>0</v>
      </c>
      <c r="AV156" s="171"/>
    </row>
    <row r="157" spans="1:48" ht="15.95" customHeight="1" x14ac:dyDescent="0.2"/>
    <row r="158" spans="1:48" ht="15.95" customHeight="1" x14ac:dyDescent="0.2">
      <c r="A158" s="468" t="s">
        <v>221</v>
      </c>
      <c r="R158" s="72" t="s">
        <v>221</v>
      </c>
      <c r="AI158" s="72" t="s">
        <v>221</v>
      </c>
    </row>
    <row r="159" spans="1:48" ht="15.95" customHeight="1" x14ac:dyDescent="0.2">
      <c r="A159" s="469"/>
      <c r="R159" s="72"/>
      <c r="AI159" s="72"/>
    </row>
    <row r="160" spans="1:48" ht="15.95" customHeight="1" x14ac:dyDescent="0.2">
      <c r="A160" s="120" t="s">
        <v>46</v>
      </c>
      <c r="B160" s="171">
        <f>SUM(B161:B163)</f>
        <v>0</v>
      </c>
      <c r="C160" s="171">
        <f t="shared" ref="C160:M160" si="162">SUM(C161:C163)</f>
        <v>0</v>
      </c>
      <c r="D160" s="171">
        <f t="shared" si="162"/>
        <v>0</v>
      </c>
      <c r="E160" s="171">
        <f t="shared" si="162"/>
        <v>0</v>
      </c>
      <c r="F160" s="171">
        <f t="shared" si="162"/>
        <v>0</v>
      </c>
      <c r="G160" s="171">
        <f t="shared" si="162"/>
        <v>0</v>
      </c>
      <c r="H160" s="171">
        <f t="shared" si="162"/>
        <v>0</v>
      </c>
      <c r="I160" s="171">
        <f t="shared" si="162"/>
        <v>0</v>
      </c>
      <c r="J160" s="171">
        <f t="shared" si="162"/>
        <v>0</v>
      </c>
      <c r="K160" s="171">
        <f t="shared" si="162"/>
        <v>0</v>
      </c>
      <c r="L160" s="171">
        <f t="shared" si="162"/>
        <v>0</v>
      </c>
      <c r="M160" s="171">
        <f t="shared" si="162"/>
        <v>0</v>
      </c>
      <c r="N160" s="171">
        <f>SUM(B160:M160)</f>
        <v>0</v>
      </c>
      <c r="R160" s="120" t="s">
        <v>46</v>
      </c>
      <c r="S160" s="171">
        <f>SUM(S161:S163)</f>
        <v>0</v>
      </c>
      <c r="T160" s="171">
        <f t="shared" ref="T160:AD160" si="163">SUM(T161:T163)</f>
        <v>0</v>
      </c>
      <c r="U160" s="171">
        <f t="shared" si="163"/>
        <v>0</v>
      </c>
      <c r="V160" s="171">
        <f t="shared" si="163"/>
        <v>0</v>
      </c>
      <c r="W160" s="171">
        <f t="shared" si="163"/>
        <v>0</v>
      </c>
      <c r="X160" s="171">
        <f t="shared" si="163"/>
        <v>0</v>
      </c>
      <c r="Y160" s="171">
        <f t="shared" si="163"/>
        <v>0</v>
      </c>
      <c r="Z160" s="171">
        <f t="shared" si="163"/>
        <v>0</v>
      </c>
      <c r="AA160" s="171">
        <f t="shared" si="163"/>
        <v>0</v>
      </c>
      <c r="AB160" s="171">
        <f t="shared" si="163"/>
        <v>0</v>
      </c>
      <c r="AC160" s="171">
        <f t="shared" si="163"/>
        <v>0</v>
      </c>
      <c r="AD160" s="171">
        <f t="shared" si="163"/>
        <v>0</v>
      </c>
      <c r="AE160" s="171">
        <f>SUM(S160:AD160)</f>
        <v>0</v>
      </c>
      <c r="AI160" s="120" t="s">
        <v>46</v>
      </c>
      <c r="AJ160" s="171">
        <f>SUM(AJ161:AJ163)</f>
        <v>0</v>
      </c>
      <c r="AK160" s="171">
        <f t="shared" ref="AK160:AU160" si="164">SUM(AK161:AK163)</f>
        <v>0</v>
      </c>
      <c r="AL160" s="171">
        <f t="shared" si="164"/>
        <v>0</v>
      </c>
      <c r="AM160" s="171">
        <f t="shared" si="164"/>
        <v>0</v>
      </c>
      <c r="AN160" s="171">
        <f t="shared" si="164"/>
        <v>0</v>
      </c>
      <c r="AO160" s="171">
        <f t="shared" si="164"/>
        <v>0</v>
      </c>
      <c r="AP160" s="171">
        <f t="shared" si="164"/>
        <v>0</v>
      </c>
      <c r="AQ160" s="171">
        <f t="shared" si="164"/>
        <v>0</v>
      </c>
      <c r="AR160" s="171">
        <f t="shared" si="164"/>
        <v>0</v>
      </c>
      <c r="AS160" s="171">
        <f t="shared" si="164"/>
        <v>0</v>
      </c>
      <c r="AT160" s="171">
        <f t="shared" si="164"/>
        <v>0</v>
      </c>
      <c r="AU160" s="171">
        <f t="shared" si="164"/>
        <v>0</v>
      </c>
      <c r="AV160" s="171">
        <f>SUM(AJ160:AU160)</f>
        <v>0</v>
      </c>
    </row>
    <row r="161" spans="1:48" ht="15.95" customHeight="1" x14ac:dyDescent="0.2">
      <c r="A161" s="281" t="s">
        <v>211</v>
      </c>
      <c r="B161" s="289"/>
      <c r="C161" s="289"/>
      <c r="D161" s="289"/>
      <c r="E161" s="289"/>
      <c r="F161" s="289"/>
      <c r="G161" s="289"/>
      <c r="H161" s="289"/>
      <c r="I161" s="289"/>
      <c r="J161" s="289"/>
      <c r="K161" s="289"/>
      <c r="L161" s="289"/>
      <c r="M161" s="289"/>
      <c r="N161" s="136">
        <f t="shared" ref="N161:N163" si="165">SUM(B161:M161)</f>
        <v>0</v>
      </c>
      <c r="R161" s="281" t="s">
        <v>211</v>
      </c>
      <c r="S161" s="289"/>
      <c r="T161" s="289"/>
      <c r="U161" s="289"/>
      <c r="V161" s="289"/>
      <c r="W161" s="289"/>
      <c r="X161" s="289"/>
      <c r="Y161" s="289"/>
      <c r="Z161" s="289"/>
      <c r="AA161" s="289"/>
      <c r="AB161" s="289"/>
      <c r="AC161" s="289"/>
      <c r="AD161" s="289"/>
      <c r="AE161" s="136">
        <f t="shared" ref="AE161:AE163" si="166">SUM(S161:AD161)</f>
        <v>0</v>
      </c>
      <c r="AI161" s="281" t="s">
        <v>211</v>
      </c>
      <c r="AJ161" s="289"/>
      <c r="AK161" s="289"/>
      <c r="AL161" s="289"/>
      <c r="AM161" s="289"/>
      <c r="AN161" s="289"/>
      <c r="AO161" s="289"/>
      <c r="AP161" s="289"/>
      <c r="AQ161" s="289"/>
      <c r="AR161" s="289"/>
      <c r="AS161" s="289"/>
      <c r="AT161" s="289"/>
      <c r="AU161" s="289"/>
      <c r="AV161" s="136">
        <f t="shared" ref="AV161:AV163" si="167">SUM(AJ161:AU161)</f>
        <v>0</v>
      </c>
    </row>
    <row r="162" spans="1:48" ht="15.95" customHeight="1" x14ac:dyDescent="0.2">
      <c r="A162" s="282" t="s">
        <v>212</v>
      </c>
      <c r="B162" s="289"/>
      <c r="C162" s="289"/>
      <c r="D162" s="289"/>
      <c r="E162" s="289"/>
      <c r="F162" s="289"/>
      <c r="G162" s="289"/>
      <c r="H162" s="289"/>
      <c r="I162" s="289"/>
      <c r="J162" s="289"/>
      <c r="K162" s="289"/>
      <c r="L162" s="289"/>
      <c r="M162" s="289"/>
      <c r="N162" s="136">
        <f t="shared" si="165"/>
        <v>0</v>
      </c>
      <c r="R162" s="282" t="s">
        <v>212</v>
      </c>
      <c r="S162" s="289"/>
      <c r="T162" s="289"/>
      <c r="U162" s="289"/>
      <c r="V162" s="289"/>
      <c r="W162" s="289"/>
      <c r="X162" s="289"/>
      <c r="Y162" s="289"/>
      <c r="Z162" s="289"/>
      <c r="AA162" s="289"/>
      <c r="AB162" s="289"/>
      <c r="AC162" s="289"/>
      <c r="AD162" s="289"/>
      <c r="AE162" s="136">
        <f t="shared" si="166"/>
        <v>0</v>
      </c>
      <c r="AI162" s="282" t="s">
        <v>212</v>
      </c>
      <c r="AJ162" s="289"/>
      <c r="AK162" s="289"/>
      <c r="AL162" s="289"/>
      <c r="AM162" s="289"/>
      <c r="AN162" s="289"/>
      <c r="AO162" s="289"/>
      <c r="AP162" s="289"/>
      <c r="AQ162" s="289"/>
      <c r="AR162" s="289"/>
      <c r="AS162" s="289"/>
      <c r="AT162" s="289"/>
      <c r="AU162" s="289"/>
      <c r="AV162" s="136">
        <f t="shared" si="167"/>
        <v>0</v>
      </c>
    </row>
    <row r="163" spans="1:48" ht="15.95" customHeight="1" x14ac:dyDescent="0.2">
      <c r="A163" s="282" t="s">
        <v>310</v>
      </c>
      <c r="B163" s="289"/>
      <c r="C163" s="289"/>
      <c r="D163" s="289"/>
      <c r="E163" s="289"/>
      <c r="F163" s="289"/>
      <c r="G163" s="289"/>
      <c r="H163" s="289"/>
      <c r="I163" s="289"/>
      <c r="J163" s="289"/>
      <c r="K163" s="289"/>
      <c r="L163" s="289"/>
      <c r="M163" s="289"/>
      <c r="N163" s="136">
        <f t="shared" si="165"/>
        <v>0</v>
      </c>
      <c r="R163" s="282" t="s">
        <v>310</v>
      </c>
      <c r="S163" s="289"/>
      <c r="T163" s="289"/>
      <c r="U163" s="289"/>
      <c r="V163" s="289"/>
      <c r="W163" s="289"/>
      <c r="X163" s="289"/>
      <c r="Y163" s="289"/>
      <c r="Z163" s="289"/>
      <c r="AA163" s="289"/>
      <c r="AB163" s="289"/>
      <c r="AC163" s="289"/>
      <c r="AD163" s="289"/>
      <c r="AE163" s="136">
        <f t="shared" si="166"/>
        <v>0</v>
      </c>
      <c r="AI163" s="282" t="s">
        <v>310</v>
      </c>
      <c r="AJ163" s="289"/>
      <c r="AK163" s="289"/>
      <c r="AL163" s="289"/>
      <c r="AM163" s="289"/>
      <c r="AN163" s="289"/>
      <c r="AO163" s="289"/>
      <c r="AP163" s="289"/>
      <c r="AQ163" s="289"/>
      <c r="AR163" s="289"/>
      <c r="AS163" s="289"/>
      <c r="AT163" s="289"/>
      <c r="AU163" s="289"/>
      <c r="AV163" s="136">
        <f t="shared" si="167"/>
        <v>0</v>
      </c>
    </row>
    <row r="164" spans="1:48" ht="15.95" customHeight="1" x14ac:dyDescent="0.2">
      <c r="A164" s="120" t="s">
        <v>315</v>
      </c>
      <c r="B164" s="171">
        <f>SUM(B165:B167)</f>
        <v>0</v>
      </c>
      <c r="C164" s="171">
        <f t="shared" ref="C164:M164" si="168">SUM(C165:C167)</f>
        <v>0</v>
      </c>
      <c r="D164" s="171">
        <f t="shared" si="168"/>
        <v>0</v>
      </c>
      <c r="E164" s="171">
        <f t="shared" si="168"/>
        <v>0</v>
      </c>
      <c r="F164" s="171">
        <f t="shared" si="168"/>
        <v>0</v>
      </c>
      <c r="G164" s="171">
        <f t="shared" si="168"/>
        <v>0</v>
      </c>
      <c r="H164" s="171">
        <f t="shared" si="168"/>
        <v>0</v>
      </c>
      <c r="I164" s="171">
        <f t="shared" si="168"/>
        <v>0</v>
      </c>
      <c r="J164" s="171">
        <f t="shared" si="168"/>
        <v>0</v>
      </c>
      <c r="K164" s="171">
        <f t="shared" si="168"/>
        <v>0</v>
      </c>
      <c r="L164" s="171">
        <f t="shared" si="168"/>
        <v>0</v>
      </c>
      <c r="M164" s="171">
        <f t="shared" si="168"/>
        <v>0</v>
      </c>
      <c r="N164" s="171"/>
      <c r="R164" s="120" t="s">
        <v>315</v>
      </c>
      <c r="S164" s="171">
        <f>SUM(S165:S167)</f>
        <v>0</v>
      </c>
      <c r="T164" s="171">
        <f t="shared" ref="T164:AD164" si="169">SUM(T165:T167)</f>
        <v>0</v>
      </c>
      <c r="U164" s="171">
        <f t="shared" si="169"/>
        <v>0</v>
      </c>
      <c r="V164" s="171">
        <f t="shared" si="169"/>
        <v>0</v>
      </c>
      <c r="W164" s="171">
        <f t="shared" si="169"/>
        <v>0</v>
      </c>
      <c r="X164" s="171">
        <f t="shared" si="169"/>
        <v>0</v>
      </c>
      <c r="Y164" s="171">
        <f t="shared" si="169"/>
        <v>0</v>
      </c>
      <c r="Z164" s="171">
        <f t="shared" si="169"/>
        <v>0</v>
      </c>
      <c r="AA164" s="171">
        <f t="shared" si="169"/>
        <v>0</v>
      </c>
      <c r="AB164" s="171">
        <f t="shared" si="169"/>
        <v>0</v>
      </c>
      <c r="AC164" s="171">
        <f t="shared" si="169"/>
        <v>0</v>
      </c>
      <c r="AD164" s="171">
        <f t="shared" si="169"/>
        <v>0</v>
      </c>
      <c r="AE164" s="171"/>
      <c r="AI164" s="120" t="s">
        <v>315</v>
      </c>
      <c r="AJ164" s="171">
        <f>SUM(AJ165:AJ167)</f>
        <v>0</v>
      </c>
      <c r="AK164" s="171">
        <f t="shared" ref="AK164:AU164" si="170">SUM(AK165:AK167)</f>
        <v>0</v>
      </c>
      <c r="AL164" s="171">
        <f t="shared" si="170"/>
        <v>0</v>
      </c>
      <c r="AM164" s="171">
        <f t="shared" si="170"/>
        <v>0</v>
      </c>
      <c r="AN164" s="171">
        <f t="shared" si="170"/>
        <v>0</v>
      </c>
      <c r="AO164" s="171">
        <f t="shared" si="170"/>
        <v>0</v>
      </c>
      <c r="AP164" s="171">
        <f t="shared" si="170"/>
        <v>0</v>
      </c>
      <c r="AQ164" s="171">
        <f t="shared" si="170"/>
        <v>0</v>
      </c>
      <c r="AR164" s="171">
        <f t="shared" si="170"/>
        <v>0</v>
      </c>
      <c r="AS164" s="171">
        <f t="shared" si="170"/>
        <v>0</v>
      </c>
      <c r="AT164" s="171">
        <f t="shared" si="170"/>
        <v>0</v>
      </c>
      <c r="AU164" s="171">
        <f t="shared" si="170"/>
        <v>0</v>
      </c>
      <c r="AV164" s="171"/>
    </row>
    <row r="165" spans="1:48" ht="15.95" customHeight="1" x14ac:dyDescent="0.2">
      <c r="A165" s="281" t="s">
        <v>316</v>
      </c>
      <c r="B165" s="289"/>
      <c r="C165" s="289"/>
      <c r="D165" s="289"/>
      <c r="E165" s="289"/>
      <c r="F165" s="289"/>
      <c r="G165" s="289"/>
      <c r="H165" s="289"/>
      <c r="I165" s="289"/>
      <c r="J165" s="289"/>
      <c r="K165" s="289"/>
      <c r="L165" s="289"/>
      <c r="M165" s="289"/>
      <c r="N165" s="136">
        <f t="shared" ref="N165:N167" si="171">SUM(B165:M165)</f>
        <v>0</v>
      </c>
      <c r="R165" s="281" t="s">
        <v>316</v>
      </c>
      <c r="S165" s="289"/>
      <c r="T165" s="289"/>
      <c r="U165" s="289"/>
      <c r="V165" s="289"/>
      <c r="W165" s="289"/>
      <c r="X165" s="289"/>
      <c r="Y165" s="289"/>
      <c r="Z165" s="289"/>
      <c r="AA165" s="289"/>
      <c r="AB165" s="289"/>
      <c r="AC165" s="289"/>
      <c r="AD165" s="289"/>
      <c r="AE165" s="136">
        <f t="shared" ref="AE165:AE167" si="172">SUM(S165:AD165)</f>
        <v>0</v>
      </c>
      <c r="AI165" s="281" t="s">
        <v>316</v>
      </c>
      <c r="AJ165" s="289"/>
      <c r="AK165" s="289"/>
      <c r="AL165" s="289"/>
      <c r="AM165" s="289"/>
      <c r="AN165" s="289"/>
      <c r="AO165" s="289"/>
      <c r="AP165" s="289"/>
      <c r="AQ165" s="289"/>
      <c r="AR165" s="289"/>
      <c r="AS165" s="289"/>
      <c r="AT165" s="289"/>
      <c r="AU165" s="289"/>
      <c r="AV165" s="136">
        <f t="shared" ref="AV165:AV167" si="173">SUM(AJ165:AU165)</f>
        <v>0</v>
      </c>
    </row>
    <row r="166" spans="1:48" ht="15.95" customHeight="1" x14ac:dyDescent="0.2">
      <c r="A166" s="281" t="s">
        <v>317</v>
      </c>
      <c r="B166" s="289"/>
      <c r="C166" s="289"/>
      <c r="D166" s="289"/>
      <c r="E166" s="289"/>
      <c r="F166" s="289"/>
      <c r="G166" s="289"/>
      <c r="H166" s="289"/>
      <c r="I166" s="289"/>
      <c r="J166" s="289"/>
      <c r="K166" s="289"/>
      <c r="L166" s="289"/>
      <c r="M166" s="289"/>
      <c r="N166" s="136">
        <f t="shared" si="171"/>
        <v>0</v>
      </c>
      <c r="R166" s="281" t="s">
        <v>317</v>
      </c>
      <c r="S166" s="289"/>
      <c r="T166" s="289"/>
      <c r="U166" s="289"/>
      <c r="V166" s="289"/>
      <c r="W166" s="289"/>
      <c r="X166" s="289"/>
      <c r="Y166" s="289"/>
      <c r="Z166" s="289"/>
      <c r="AA166" s="289"/>
      <c r="AB166" s="289"/>
      <c r="AC166" s="289"/>
      <c r="AD166" s="289"/>
      <c r="AE166" s="136">
        <f t="shared" si="172"/>
        <v>0</v>
      </c>
      <c r="AI166" s="281" t="s">
        <v>317</v>
      </c>
      <c r="AJ166" s="289"/>
      <c r="AK166" s="289"/>
      <c r="AL166" s="289"/>
      <c r="AM166" s="289"/>
      <c r="AN166" s="289"/>
      <c r="AO166" s="289"/>
      <c r="AP166" s="289"/>
      <c r="AQ166" s="289"/>
      <c r="AR166" s="289"/>
      <c r="AS166" s="289"/>
      <c r="AT166" s="289"/>
      <c r="AU166" s="289"/>
      <c r="AV166" s="136">
        <f t="shared" si="173"/>
        <v>0</v>
      </c>
    </row>
    <row r="167" spans="1:48" ht="15.95" customHeight="1" x14ac:dyDescent="0.2">
      <c r="A167" s="281" t="s">
        <v>318</v>
      </c>
      <c r="B167" s="289"/>
      <c r="C167" s="289"/>
      <c r="D167" s="289"/>
      <c r="E167" s="289"/>
      <c r="F167" s="289"/>
      <c r="G167" s="289"/>
      <c r="H167" s="289"/>
      <c r="I167" s="289"/>
      <c r="J167" s="289"/>
      <c r="K167" s="289"/>
      <c r="L167" s="289"/>
      <c r="M167" s="289"/>
      <c r="N167" s="136">
        <f t="shared" si="171"/>
        <v>0</v>
      </c>
      <c r="R167" s="281" t="s">
        <v>318</v>
      </c>
      <c r="S167" s="289"/>
      <c r="T167" s="289"/>
      <c r="U167" s="289"/>
      <c r="V167" s="289"/>
      <c r="W167" s="289"/>
      <c r="X167" s="289"/>
      <c r="Y167" s="289"/>
      <c r="Z167" s="289"/>
      <c r="AA167" s="289"/>
      <c r="AB167" s="289"/>
      <c r="AC167" s="289"/>
      <c r="AD167" s="289"/>
      <c r="AE167" s="136">
        <f t="shared" si="172"/>
        <v>0</v>
      </c>
      <c r="AI167" s="281" t="s">
        <v>318</v>
      </c>
      <c r="AJ167" s="289"/>
      <c r="AK167" s="289"/>
      <c r="AL167" s="289"/>
      <c r="AM167" s="289"/>
      <c r="AN167" s="289"/>
      <c r="AO167" s="289"/>
      <c r="AP167" s="289"/>
      <c r="AQ167" s="289"/>
      <c r="AR167" s="289"/>
      <c r="AS167" s="289"/>
      <c r="AT167" s="289"/>
      <c r="AU167" s="289"/>
      <c r="AV167" s="136">
        <f t="shared" si="173"/>
        <v>0</v>
      </c>
    </row>
    <row r="168" spans="1:48" ht="15.95" customHeight="1" x14ac:dyDescent="0.2">
      <c r="A168" s="120" t="s">
        <v>182</v>
      </c>
      <c r="B168" s="171">
        <f>SUM(B169:B179)</f>
        <v>0</v>
      </c>
      <c r="C168" s="171">
        <f t="shared" ref="C168:M168" si="174">SUM(C169:C179)</f>
        <v>0</v>
      </c>
      <c r="D168" s="171">
        <f t="shared" si="174"/>
        <v>0</v>
      </c>
      <c r="E168" s="171">
        <f t="shared" si="174"/>
        <v>0</v>
      </c>
      <c r="F168" s="171">
        <f t="shared" si="174"/>
        <v>0</v>
      </c>
      <c r="G168" s="171">
        <f t="shared" si="174"/>
        <v>0</v>
      </c>
      <c r="H168" s="171">
        <f t="shared" si="174"/>
        <v>0</v>
      </c>
      <c r="I168" s="171">
        <f t="shared" si="174"/>
        <v>0</v>
      </c>
      <c r="J168" s="171">
        <f t="shared" si="174"/>
        <v>0</v>
      </c>
      <c r="K168" s="171">
        <f t="shared" si="174"/>
        <v>0</v>
      </c>
      <c r="L168" s="171">
        <f t="shared" si="174"/>
        <v>0</v>
      </c>
      <c r="M168" s="171">
        <f t="shared" si="174"/>
        <v>0</v>
      </c>
      <c r="N168" s="171"/>
      <c r="R168" s="120" t="s">
        <v>182</v>
      </c>
      <c r="S168" s="171">
        <f>SUM(S169:S179)</f>
        <v>0</v>
      </c>
      <c r="T168" s="171">
        <f t="shared" ref="T168:AD168" si="175">SUM(T169:T179)</f>
        <v>0</v>
      </c>
      <c r="U168" s="171">
        <f t="shared" si="175"/>
        <v>0</v>
      </c>
      <c r="V168" s="171">
        <f t="shared" si="175"/>
        <v>0</v>
      </c>
      <c r="W168" s="171">
        <f t="shared" si="175"/>
        <v>0</v>
      </c>
      <c r="X168" s="171">
        <f t="shared" si="175"/>
        <v>0</v>
      </c>
      <c r="Y168" s="171">
        <f t="shared" si="175"/>
        <v>0</v>
      </c>
      <c r="Z168" s="171">
        <f t="shared" si="175"/>
        <v>0</v>
      </c>
      <c r="AA168" s="171">
        <f t="shared" si="175"/>
        <v>0</v>
      </c>
      <c r="AB168" s="171">
        <f t="shared" si="175"/>
        <v>0</v>
      </c>
      <c r="AC168" s="171">
        <f t="shared" si="175"/>
        <v>0</v>
      </c>
      <c r="AD168" s="171">
        <f t="shared" si="175"/>
        <v>0</v>
      </c>
      <c r="AE168" s="171"/>
      <c r="AI168" s="120" t="s">
        <v>182</v>
      </c>
      <c r="AJ168" s="171">
        <f>SUM(AJ169:AJ179)</f>
        <v>0</v>
      </c>
      <c r="AK168" s="171">
        <f t="shared" ref="AK168:AU168" si="176">SUM(AK169:AK179)</f>
        <v>0</v>
      </c>
      <c r="AL168" s="171">
        <f t="shared" si="176"/>
        <v>0</v>
      </c>
      <c r="AM168" s="171">
        <f t="shared" si="176"/>
        <v>0</v>
      </c>
      <c r="AN168" s="171">
        <f t="shared" si="176"/>
        <v>0</v>
      </c>
      <c r="AO168" s="171">
        <f t="shared" si="176"/>
        <v>0</v>
      </c>
      <c r="AP168" s="171">
        <f t="shared" si="176"/>
        <v>0</v>
      </c>
      <c r="AQ168" s="171">
        <f t="shared" si="176"/>
        <v>0</v>
      </c>
      <c r="AR168" s="171">
        <f t="shared" si="176"/>
        <v>0</v>
      </c>
      <c r="AS168" s="171">
        <f t="shared" si="176"/>
        <v>0</v>
      </c>
      <c r="AT168" s="171">
        <f t="shared" si="176"/>
        <v>0</v>
      </c>
      <c r="AU168" s="171">
        <f t="shared" si="176"/>
        <v>0</v>
      </c>
      <c r="AV168" s="171"/>
    </row>
    <row r="169" spans="1:48" ht="15.95" customHeight="1" x14ac:dyDescent="0.2">
      <c r="A169" s="283" t="s">
        <v>222</v>
      </c>
      <c r="B169" s="289"/>
      <c r="C169" s="289"/>
      <c r="D169" s="289"/>
      <c r="E169" s="289"/>
      <c r="F169" s="289"/>
      <c r="G169" s="289"/>
      <c r="H169" s="289"/>
      <c r="I169" s="289"/>
      <c r="J169" s="289"/>
      <c r="K169" s="289"/>
      <c r="L169" s="289"/>
      <c r="M169" s="289"/>
      <c r="N169" s="136">
        <f t="shared" ref="N169:N177" si="177">SUM(B169:M169)</f>
        <v>0</v>
      </c>
      <c r="R169" s="283" t="s">
        <v>222</v>
      </c>
      <c r="S169" s="289"/>
      <c r="T169" s="289"/>
      <c r="U169" s="289"/>
      <c r="V169" s="289"/>
      <c r="W169" s="289"/>
      <c r="X169" s="289"/>
      <c r="Y169" s="289"/>
      <c r="Z169" s="289"/>
      <c r="AA169" s="289"/>
      <c r="AB169" s="289"/>
      <c r="AC169" s="289"/>
      <c r="AD169" s="289"/>
      <c r="AE169" s="136">
        <f t="shared" ref="AE169:AE187" si="178">SUM(S169:AD169)</f>
        <v>0</v>
      </c>
      <c r="AI169" s="283" t="s">
        <v>222</v>
      </c>
      <c r="AJ169" s="289"/>
      <c r="AK169" s="289"/>
      <c r="AL169" s="289"/>
      <c r="AM169" s="289"/>
      <c r="AN169" s="289"/>
      <c r="AO169" s="289"/>
      <c r="AP169" s="289"/>
      <c r="AQ169" s="289"/>
      <c r="AR169" s="289"/>
      <c r="AS169" s="289"/>
      <c r="AT169" s="289"/>
      <c r="AU169" s="289"/>
      <c r="AV169" s="136">
        <f t="shared" ref="AV169:AV185" si="179">SUM(AJ169:AU169)</f>
        <v>0</v>
      </c>
    </row>
    <row r="170" spans="1:48" ht="15.95" customHeight="1" x14ac:dyDescent="0.2">
      <c r="A170" s="283" t="s">
        <v>223</v>
      </c>
      <c r="B170" s="289"/>
      <c r="C170" s="289"/>
      <c r="D170" s="289"/>
      <c r="E170" s="289"/>
      <c r="F170" s="289"/>
      <c r="G170" s="289"/>
      <c r="H170" s="289"/>
      <c r="I170" s="289"/>
      <c r="J170" s="289"/>
      <c r="K170" s="289"/>
      <c r="L170" s="289"/>
      <c r="M170" s="289"/>
      <c r="N170" s="136">
        <f t="shared" si="177"/>
        <v>0</v>
      </c>
      <c r="R170" s="283" t="s">
        <v>223</v>
      </c>
      <c r="S170" s="289"/>
      <c r="T170" s="289"/>
      <c r="U170" s="289"/>
      <c r="V170" s="289"/>
      <c r="W170" s="289"/>
      <c r="X170" s="289"/>
      <c r="Y170" s="289"/>
      <c r="Z170" s="289"/>
      <c r="AA170" s="289"/>
      <c r="AB170" s="289"/>
      <c r="AC170" s="289"/>
      <c r="AD170" s="289"/>
      <c r="AE170" s="136">
        <f t="shared" si="178"/>
        <v>0</v>
      </c>
      <c r="AI170" s="283" t="s">
        <v>223</v>
      </c>
      <c r="AJ170" s="289"/>
      <c r="AK170" s="289"/>
      <c r="AL170" s="289"/>
      <c r="AM170" s="289"/>
      <c r="AN170" s="289"/>
      <c r="AO170" s="289"/>
      <c r="AP170" s="289"/>
      <c r="AQ170" s="289"/>
      <c r="AR170" s="289"/>
      <c r="AS170" s="289"/>
      <c r="AT170" s="289"/>
      <c r="AU170" s="289"/>
      <c r="AV170" s="136">
        <f t="shared" si="179"/>
        <v>0</v>
      </c>
    </row>
    <row r="171" spans="1:48" ht="15.95" customHeight="1" x14ac:dyDescent="0.2">
      <c r="A171" s="283" t="s">
        <v>224</v>
      </c>
      <c r="B171" s="289"/>
      <c r="C171" s="289"/>
      <c r="D171" s="289"/>
      <c r="E171" s="289"/>
      <c r="F171" s="289"/>
      <c r="G171" s="289"/>
      <c r="H171" s="289"/>
      <c r="I171" s="289"/>
      <c r="J171" s="289"/>
      <c r="K171" s="289"/>
      <c r="L171" s="289"/>
      <c r="M171" s="289"/>
      <c r="N171" s="136">
        <f t="shared" si="177"/>
        <v>0</v>
      </c>
      <c r="R171" s="283" t="s">
        <v>224</v>
      </c>
      <c r="S171" s="289"/>
      <c r="T171" s="289"/>
      <c r="U171" s="289"/>
      <c r="V171" s="289"/>
      <c r="W171" s="289"/>
      <c r="X171" s="289"/>
      <c r="Y171" s="289"/>
      <c r="Z171" s="289"/>
      <c r="AA171" s="289"/>
      <c r="AB171" s="289"/>
      <c r="AC171" s="289"/>
      <c r="AD171" s="289"/>
      <c r="AE171" s="136">
        <f t="shared" si="178"/>
        <v>0</v>
      </c>
      <c r="AI171" s="283" t="s">
        <v>224</v>
      </c>
      <c r="AJ171" s="289"/>
      <c r="AK171" s="289"/>
      <c r="AL171" s="289"/>
      <c r="AM171" s="289"/>
      <c r="AN171" s="289"/>
      <c r="AO171" s="289"/>
      <c r="AP171" s="289"/>
      <c r="AQ171" s="289"/>
      <c r="AR171" s="289"/>
      <c r="AS171" s="289"/>
      <c r="AT171" s="289"/>
      <c r="AU171" s="289"/>
      <c r="AV171" s="136">
        <f t="shared" si="179"/>
        <v>0</v>
      </c>
    </row>
    <row r="172" spans="1:48" ht="15.95" customHeight="1" x14ac:dyDescent="0.2">
      <c r="A172" s="283" t="s">
        <v>225</v>
      </c>
      <c r="B172" s="289"/>
      <c r="C172" s="289"/>
      <c r="D172" s="289"/>
      <c r="E172" s="289"/>
      <c r="F172" s="289"/>
      <c r="G172" s="289"/>
      <c r="H172" s="289"/>
      <c r="I172" s="289"/>
      <c r="J172" s="289"/>
      <c r="K172" s="289"/>
      <c r="L172" s="289"/>
      <c r="M172" s="289"/>
      <c r="N172" s="136">
        <f t="shared" si="177"/>
        <v>0</v>
      </c>
      <c r="R172" s="283" t="s">
        <v>225</v>
      </c>
      <c r="S172" s="289"/>
      <c r="T172" s="289"/>
      <c r="U172" s="289"/>
      <c r="V172" s="289"/>
      <c r="W172" s="289"/>
      <c r="X172" s="289"/>
      <c r="Y172" s="289"/>
      <c r="Z172" s="289"/>
      <c r="AA172" s="289"/>
      <c r="AB172" s="289"/>
      <c r="AC172" s="289"/>
      <c r="AD172" s="289"/>
      <c r="AE172" s="136">
        <f t="shared" si="178"/>
        <v>0</v>
      </c>
      <c r="AI172" s="283" t="s">
        <v>225</v>
      </c>
      <c r="AJ172" s="289"/>
      <c r="AK172" s="289"/>
      <c r="AL172" s="289"/>
      <c r="AM172" s="289"/>
      <c r="AN172" s="289"/>
      <c r="AO172" s="289"/>
      <c r="AP172" s="289"/>
      <c r="AQ172" s="289"/>
      <c r="AR172" s="289"/>
      <c r="AS172" s="289"/>
      <c r="AT172" s="289"/>
      <c r="AU172" s="289"/>
      <c r="AV172" s="136">
        <f t="shared" si="179"/>
        <v>0</v>
      </c>
    </row>
    <row r="173" spans="1:48" ht="15.95" customHeight="1" x14ac:dyDescent="0.2">
      <c r="A173" s="283" t="s">
        <v>226</v>
      </c>
      <c r="B173" s="289"/>
      <c r="C173" s="289"/>
      <c r="D173" s="289"/>
      <c r="E173" s="289"/>
      <c r="F173" s="289"/>
      <c r="G173" s="289"/>
      <c r="H173" s="289"/>
      <c r="I173" s="289"/>
      <c r="J173" s="289"/>
      <c r="K173" s="289"/>
      <c r="L173" s="289"/>
      <c r="M173" s="289"/>
      <c r="N173" s="136">
        <f t="shared" si="177"/>
        <v>0</v>
      </c>
      <c r="R173" s="283" t="s">
        <v>226</v>
      </c>
      <c r="S173" s="289"/>
      <c r="T173" s="289"/>
      <c r="U173" s="289"/>
      <c r="V173" s="289"/>
      <c r="W173" s="289"/>
      <c r="X173" s="289"/>
      <c r="Y173" s="289"/>
      <c r="Z173" s="289"/>
      <c r="AA173" s="289"/>
      <c r="AB173" s="289"/>
      <c r="AC173" s="289"/>
      <c r="AD173" s="289"/>
      <c r="AE173" s="136">
        <f t="shared" si="178"/>
        <v>0</v>
      </c>
      <c r="AI173" s="283" t="s">
        <v>226</v>
      </c>
      <c r="AJ173" s="289"/>
      <c r="AK173" s="289"/>
      <c r="AL173" s="289"/>
      <c r="AM173" s="289"/>
      <c r="AN173" s="289"/>
      <c r="AO173" s="289"/>
      <c r="AP173" s="289"/>
      <c r="AQ173" s="289"/>
      <c r="AR173" s="289"/>
      <c r="AS173" s="289"/>
      <c r="AT173" s="289"/>
      <c r="AU173" s="289"/>
      <c r="AV173" s="136">
        <f t="shared" si="179"/>
        <v>0</v>
      </c>
    </row>
    <row r="174" spans="1:48" ht="15.95" customHeight="1" x14ac:dyDescent="0.2">
      <c r="A174" s="283" t="s">
        <v>227</v>
      </c>
      <c r="B174" s="289"/>
      <c r="C174" s="289"/>
      <c r="D174" s="289"/>
      <c r="E174" s="289"/>
      <c r="F174" s="289"/>
      <c r="G174" s="289"/>
      <c r="H174" s="289"/>
      <c r="I174" s="289"/>
      <c r="J174" s="289"/>
      <c r="K174" s="289"/>
      <c r="L174" s="289"/>
      <c r="M174" s="289"/>
      <c r="N174" s="136">
        <f t="shared" si="177"/>
        <v>0</v>
      </c>
      <c r="R174" s="283" t="s">
        <v>227</v>
      </c>
      <c r="S174" s="289"/>
      <c r="T174" s="289"/>
      <c r="U174" s="289"/>
      <c r="V174" s="289"/>
      <c r="W174" s="289"/>
      <c r="X174" s="289"/>
      <c r="Y174" s="289"/>
      <c r="Z174" s="289"/>
      <c r="AA174" s="289"/>
      <c r="AB174" s="289"/>
      <c r="AC174" s="289"/>
      <c r="AD174" s="289"/>
      <c r="AE174" s="136">
        <f t="shared" si="178"/>
        <v>0</v>
      </c>
      <c r="AI174" s="283" t="s">
        <v>227</v>
      </c>
      <c r="AJ174" s="289"/>
      <c r="AK174" s="289"/>
      <c r="AL174" s="289"/>
      <c r="AM174" s="289"/>
      <c r="AN174" s="289"/>
      <c r="AO174" s="289"/>
      <c r="AP174" s="289"/>
      <c r="AQ174" s="289"/>
      <c r="AR174" s="289"/>
      <c r="AS174" s="289"/>
      <c r="AT174" s="289"/>
      <c r="AU174" s="289"/>
      <c r="AV174" s="136">
        <f t="shared" si="179"/>
        <v>0</v>
      </c>
    </row>
    <row r="175" spans="1:48" ht="15.95" customHeight="1" x14ac:dyDescent="0.2">
      <c r="A175" s="283" t="s">
        <v>228</v>
      </c>
      <c r="B175" s="289"/>
      <c r="C175" s="289"/>
      <c r="D175" s="289"/>
      <c r="E175" s="289"/>
      <c r="F175" s="289"/>
      <c r="G175" s="289"/>
      <c r="H175" s="289"/>
      <c r="I175" s="289"/>
      <c r="J175" s="289"/>
      <c r="K175" s="289"/>
      <c r="L175" s="289"/>
      <c r="M175" s="289"/>
      <c r="N175" s="136">
        <f t="shared" si="177"/>
        <v>0</v>
      </c>
      <c r="R175" s="283" t="s">
        <v>228</v>
      </c>
      <c r="S175" s="289"/>
      <c r="T175" s="289"/>
      <c r="U175" s="289"/>
      <c r="V175" s="289"/>
      <c r="W175" s="289"/>
      <c r="X175" s="289"/>
      <c r="Y175" s="289"/>
      <c r="Z175" s="289"/>
      <c r="AA175" s="289"/>
      <c r="AB175" s="289"/>
      <c r="AC175" s="289"/>
      <c r="AD175" s="289"/>
      <c r="AE175" s="136">
        <f t="shared" si="178"/>
        <v>0</v>
      </c>
      <c r="AI175" s="283" t="s">
        <v>228</v>
      </c>
      <c r="AJ175" s="289"/>
      <c r="AK175" s="289"/>
      <c r="AL175" s="289"/>
      <c r="AM175" s="289"/>
      <c r="AN175" s="289"/>
      <c r="AO175" s="289"/>
      <c r="AP175" s="289"/>
      <c r="AQ175" s="289"/>
      <c r="AR175" s="289"/>
      <c r="AS175" s="289"/>
      <c r="AT175" s="289"/>
      <c r="AU175" s="289"/>
      <c r="AV175" s="136">
        <f t="shared" si="179"/>
        <v>0</v>
      </c>
    </row>
    <row r="176" spans="1:48" ht="15.95" customHeight="1" x14ac:dyDescent="0.2">
      <c r="A176" s="283" t="s">
        <v>229</v>
      </c>
      <c r="B176" s="289"/>
      <c r="C176" s="289"/>
      <c r="D176" s="289"/>
      <c r="E176" s="289"/>
      <c r="F176" s="289"/>
      <c r="G176" s="289"/>
      <c r="H176" s="289"/>
      <c r="I176" s="289"/>
      <c r="J176" s="289"/>
      <c r="K176" s="289"/>
      <c r="L176" s="289"/>
      <c r="M176" s="289"/>
      <c r="N176" s="136">
        <f t="shared" si="177"/>
        <v>0</v>
      </c>
      <c r="R176" s="283" t="s">
        <v>229</v>
      </c>
      <c r="S176" s="289"/>
      <c r="T176" s="289"/>
      <c r="U176" s="289"/>
      <c r="V176" s="289"/>
      <c r="W176" s="289"/>
      <c r="X176" s="289"/>
      <c r="Y176" s="289"/>
      <c r="Z176" s="289"/>
      <c r="AA176" s="289"/>
      <c r="AB176" s="289"/>
      <c r="AC176" s="289"/>
      <c r="AD176" s="289"/>
      <c r="AE176" s="136">
        <f t="shared" si="178"/>
        <v>0</v>
      </c>
      <c r="AI176" s="283" t="s">
        <v>229</v>
      </c>
      <c r="AJ176" s="289"/>
      <c r="AK176" s="289"/>
      <c r="AL176" s="289"/>
      <c r="AM176" s="289"/>
      <c r="AN176" s="289"/>
      <c r="AO176" s="289"/>
      <c r="AP176" s="289"/>
      <c r="AQ176" s="289"/>
      <c r="AR176" s="289"/>
      <c r="AS176" s="289"/>
      <c r="AT176" s="289"/>
      <c r="AU176" s="289"/>
      <c r="AV176" s="136">
        <f t="shared" si="179"/>
        <v>0</v>
      </c>
    </row>
    <row r="177" spans="1:49" ht="15.95" customHeight="1" x14ac:dyDescent="0.2">
      <c r="A177" s="283" t="s">
        <v>230</v>
      </c>
      <c r="B177" s="289"/>
      <c r="C177" s="289"/>
      <c r="D177" s="289"/>
      <c r="E177" s="289"/>
      <c r="F177" s="289"/>
      <c r="G177" s="289"/>
      <c r="H177" s="289"/>
      <c r="I177" s="289"/>
      <c r="J177" s="289"/>
      <c r="K177" s="289"/>
      <c r="L177" s="289"/>
      <c r="M177" s="289"/>
      <c r="N177" s="136">
        <f t="shared" si="177"/>
        <v>0</v>
      </c>
      <c r="R177" s="283" t="s">
        <v>230</v>
      </c>
      <c r="S177" s="289"/>
      <c r="T177" s="289"/>
      <c r="U177" s="289"/>
      <c r="V177" s="289"/>
      <c r="W177" s="289"/>
      <c r="X177" s="289"/>
      <c r="Y177" s="289"/>
      <c r="Z177" s="289"/>
      <c r="AA177" s="289"/>
      <c r="AB177" s="289"/>
      <c r="AC177" s="289"/>
      <c r="AD177" s="289"/>
      <c r="AE177" s="136">
        <f t="shared" si="178"/>
        <v>0</v>
      </c>
      <c r="AI177" s="283" t="s">
        <v>230</v>
      </c>
      <c r="AJ177" s="289"/>
      <c r="AK177" s="289"/>
      <c r="AL177" s="289"/>
      <c r="AM177" s="289"/>
      <c r="AN177" s="289"/>
      <c r="AO177" s="289"/>
      <c r="AP177" s="289"/>
      <c r="AQ177" s="289"/>
      <c r="AR177" s="289"/>
      <c r="AS177" s="289"/>
      <c r="AT177" s="289"/>
      <c r="AU177" s="289"/>
      <c r="AV177" s="136">
        <f t="shared" si="179"/>
        <v>0</v>
      </c>
    </row>
    <row r="178" spans="1:49" ht="15.95" customHeight="1" x14ac:dyDescent="0.2">
      <c r="A178" s="283" t="s">
        <v>231</v>
      </c>
      <c r="B178" s="289"/>
      <c r="C178" s="289"/>
      <c r="D178" s="289"/>
      <c r="E178" s="289"/>
      <c r="F178" s="289"/>
      <c r="G178" s="289"/>
      <c r="H178" s="289"/>
      <c r="I178" s="289"/>
      <c r="J178" s="289"/>
      <c r="K178" s="289"/>
      <c r="L178" s="289"/>
      <c r="M178" s="289"/>
      <c r="N178" s="136">
        <f t="shared" ref="N178:N187" si="180">SUM(B178:M178)</f>
        <v>0</v>
      </c>
      <c r="R178" s="283" t="s">
        <v>231</v>
      </c>
      <c r="S178" s="289"/>
      <c r="T178" s="289"/>
      <c r="U178" s="289"/>
      <c r="V178" s="289"/>
      <c r="W178" s="289"/>
      <c r="X178" s="289"/>
      <c r="Y178" s="289"/>
      <c r="Z178" s="289"/>
      <c r="AA178" s="289"/>
      <c r="AB178" s="289"/>
      <c r="AC178" s="289"/>
      <c r="AD178" s="289"/>
      <c r="AE178" s="136">
        <f t="shared" si="178"/>
        <v>0</v>
      </c>
      <c r="AI178" s="283" t="s">
        <v>231</v>
      </c>
      <c r="AJ178" s="289"/>
      <c r="AK178" s="289"/>
      <c r="AL178" s="289"/>
      <c r="AM178" s="289"/>
      <c r="AN178" s="289"/>
      <c r="AO178" s="289"/>
      <c r="AP178" s="289"/>
      <c r="AQ178" s="289"/>
      <c r="AR178" s="289"/>
      <c r="AS178" s="289"/>
      <c r="AT178" s="289"/>
      <c r="AU178" s="289"/>
      <c r="AV178" s="136">
        <f t="shared" si="179"/>
        <v>0</v>
      </c>
    </row>
    <row r="179" spans="1:49" ht="15.95" customHeight="1" x14ac:dyDescent="0.2">
      <c r="A179" s="283" t="s">
        <v>232</v>
      </c>
      <c r="B179" s="289"/>
      <c r="C179" s="289"/>
      <c r="D179" s="289"/>
      <c r="E179" s="289"/>
      <c r="F179" s="289"/>
      <c r="G179" s="289"/>
      <c r="H179" s="289"/>
      <c r="I179" s="289"/>
      <c r="J179" s="289"/>
      <c r="K179" s="289"/>
      <c r="L179" s="289"/>
      <c r="M179" s="289"/>
      <c r="N179" s="136">
        <f t="shared" si="180"/>
        <v>0</v>
      </c>
      <c r="R179" s="283" t="s">
        <v>232</v>
      </c>
      <c r="S179" s="289"/>
      <c r="T179" s="289"/>
      <c r="U179" s="289"/>
      <c r="V179" s="289"/>
      <c r="W179" s="289"/>
      <c r="X179" s="289"/>
      <c r="Y179" s="289"/>
      <c r="Z179" s="289"/>
      <c r="AA179" s="289"/>
      <c r="AB179" s="289"/>
      <c r="AC179" s="289"/>
      <c r="AD179" s="289"/>
      <c r="AE179" s="136">
        <f t="shared" si="178"/>
        <v>0</v>
      </c>
      <c r="AI179" s="283" t="s">
        <v>232</v>
      </c>
      <c r="AJ179" s="289"/>
      <c r="AK179" s="289"/>
      <c r="AL179" s="289"/>
      <c r="AM179" s="289"/>
      <c r="AN179" s="289"/>
      <c r="AO179" s="289"/>
      <c r="AP179" s="289"/>
      <c r="AQ179" s="289"/>
      <c r="AR179" s="289"/>
      <c r="AS179" s="289"/>
      <c r="AT179" s="289"/>
      <c r="AU179" s="289"/>
      <c r="AV179" s="136">
        <f t="shared" si="179"/>
        <v>0</v>
      </c>
    </row>
    <row r="180" spans="1:49" ht="15.95" customHeight="1" x14ac:dyDescent="0.2">
      <c r="A180" s="120" t="s">
        <v>183</v>
      </c>
      <c r="B180" s="289"/>
      <c r="C180" s="289"/>
      <c r="D180" s="289"/>
      <c r="E180" s="289"/>
      <c r="F180" s="289"/>
      <c r="G180" s="289"/>
      <c r="H180" s="289"/>
      <c r="I180" s="289"/>
      <c r="J180" s="289"/>
      <c r="K180" s="289"/>
      <c r="L180" s="289"/>
      <c r="M180" s="289"/>
      <c r="N180" s="136">
        <f t="shared" si="180"/>
        <v>0</v>
      </c>
      <c r="R180" s="120" t="s">
        <v>183</v>
      </c>
      <c r="S180" s="289"/>
      <c r="T180" s="289"/>
      <c r="U180" s="289"/>
      <c r="V180" s="289"/>
      <c r="W180" s="289"/>
      <c r="X180" s="289"/>
      <c r="Y180" s="289"/>
      <c r="Z180" s="289"/>
      <c r="AA180" s="289"/>
      <c r="AB180" s="289"/>
      <c r="AC180" s="289"/>
      <c r="AD180" s="289"/>
      <c r="AE180" s="136">
        <f t="shared" si="178"/>
        <v>0</v>
      </c>
      <c r="AI180" s="120" t="s">
        <v>183</v>
      </c>
      <c r="AJ180" s="289"/>
      <c r="AK180" s="289"/>
      <c r="AL180" s="289"/>
      <c r="AM180" s="289"/>
      <c r="AN180" s="289"/>
      <c r="AO180" s="289"/>
      <c r="AP180" s="289"/>
      <c r="AQ180" s="289"/>
      <c r="AR180" s="289"/>
      <c r="AS180" s="289"/>
      <c r="AT180" s="289"/>
      <c r="AU180" s="289"/>
      <c r="AV180" s="136">
        <f t="shared" si="179"/>
        <v>0</v>
      </c>
    </row>
    <row r="181" spans="1:49" ht="15.95" customHeight="1" x14ac:dyDescent="0.2">
      <c r="A181" s="120" t="s">
        <v>233</v>
      </c>
      <c r="B181" s="289"/>
      <c r="C181" s="289"/>
      <c r="D181" s="289"/>
      <c r="E181" s="289"/>
      <c r="F181" s="289"/>
      <c r="G181" s="289"/>
      <c r="H181" s="289"/>
      <c r="I181" s="289"/>
      <c r="J181" s="289"/>
      <c r="K181" s="289"/>
      <c r="L181" s="289"/>
      <c r="M181" s="289"/>
      <c r="N181" s="136">
        <f t="shared" si="180"/>
        <v>0</v>
      </c>
      <c r="R181" s="120" t="s">
        <v>233</v>
      </c>
      <c r="S181" s="289"/>
      <c r="T181" s="289"/>
      <c r="U181" s="289"/>
      <c r="V181" s="289"/>
      <c r="W181" s="289"/>
      <c r="X181" s="289"/>
      <c r="Y181" s="289"/>
      <c r="Z181" s="289"/>
      <c r="AA181" s="289"/>
      <c r="AB181" s="289"/>
      <c r="AC181" s="289"/>
      <c r="AD181" s="289"/>
      <c r="AE181" s="136">
        <f t="shared" si="178"/>
        <v>0</v>
      </c>
      <c r="AI181" s="120" t="s">
        <v>233</v>
      </c>
      <c r="AJ181" s="289"/>
      <c r="AK181" s="289"/>
      <c r="AL181" s="289"/>
      <c r="AM181" s="289"/>
      <c r="AN181" s="289"/>
      <c r="AO181" s="289"/>
      <c r="AP181" s="289"/>
      <c r="AQ181" s="289"/>
      <c r="AR181" s="289"/>
      <c r="AS181" s="289"/>
      <c r="AT181" s="289"/>
      <c r="AU181" s="289"/>
      <c r="AV181" s="136">
        <f t="shared" si="179"/>
        <v>0</v>
      </c>
    </row>
    <row r="182" spans="1:49" ht="15.95" customHeight="1" x14ac:dyDescent="0.2">
      <c r="A182" s="284" t="s">
        <v>234</v>
      </c>
      <c r="B182" s="289"/>
      <c r="C182" s="289"/>
      <c r="D182" s="289"/>
      <c r="E182" s="289"/>
      <c r="F182" s="289"/>
      <c r="G182" s="289"/>
      <c r="H182" s="289"/>
      <c r="I182" s="289"/>
      <c r="J182" s="289"/>
      <c r="K182" s="289"/>
      <c r="L182" s="289"/>
      <c r="M182" s="289"/>
      <c r="N182" s="136">
        <f t="shared" si="180"/>
        <v>0</v>
      </c>
      <c r="R182" s="284" t="s">
        <v>234</v>
      </c>
      <c r="S182" s="289"/>
      <c r="T182" s="289"/>
      <c r="U182" s="289"/>
      <c r="V182" s="289"/>
      <c r="W182" s="289"/>
      <c r="X182" s="289"/>
      <c r="Y182" s="289"/>
      <c r="Z182" s="289"/>
      <c r="AA182" s="289"/>
      <c r="AB182" s="289"/>
      <c r="AC182" s="289"/>
      <c r="AD182" s="289"/>
      <c r="AE182" s="136">
        <f t="shared" si="178"/>
        <v>0</v>
      </c>
      <c r="AI182" s="284" t="s">
        <v>234</v>
      </c>
      <c r="AJ182" s="289"/>
      <c r="AK182" s="289"/>
      <c r="AL182" s="289"/>
      <c r="AM182" s="289"/>
      <c r="AN182" s="289"/>
      <c r="AO182" s="289"/>
      <c r="AP182" s="289"/>
      <c r="AQ182" s="289"/>
      <c r="AR182" s="289"/>
      <c r="AS182" s="289"/>
      <c r="AT182" s="289"/>
      <c r="AU182" s="289"/>
      <c r="AV182" s="136">
        <f t="shared" si="179"/>
        <v>0</v>
      </c>
    </row>
    <row r="183" spans="1:49" ht="15.95" customHeight="1" x14ac:dyDescent="0.2">
      <c r="A183" s="120" t="s">
        <v>307</v>
      </c>
      <c r="B183" s="289"/>
      <c r="C183" s="289"/>
      <c r="D183" s="289"/>
      <c r="E183" s="289"/>
      <c r="F183" s="289"/>
      <c r="G183" s="289"/>
      <c r="H183" s="289"/>
      <c r="I183" s="289"/>
      <c r="J183" s="289"/>
      <c r="K183" s="289"/>
      <c r="L183" s="289"/>
      <c r="M183" s="289"/>
      <c r="N183" s="136">
        <f t="shared" si="180"/>
        <v>0</v>
      </c>
      <c r="R183" s="120" t="s">
        <v>307</v>
      </c>
      <c r="S183" s="289"/>
      <c r="T183" s="289"/>
      <c r="U183" s="289"/>
      <c r="V183" s="289"/>
      <c r="W183" s="289"/>
      <c r="X183" s="289"/>
      <c r="Y183" s="289"/>
      <c r="Z183" s="289"/>
      <c r="AA183" s="289"/>
      <c r="AB183" s="289"/>
      <c r="AC183" s="289"/>
      <c r="AD183" s="289"/>
      <c r="AE183" s="136">
        <f t="shared" si="178"/>
        <v>0</v>
      </c>
      <c r="AI183" s="120" t="s">
        <v>307</v>
      </c>
      <c r="AJ183" s="289"/>
      <c r="AK183" s="289"/>
      <c r="AL183" s="289"/>
      <c r="AM183" s="289"/>
      <c r="AN183" s="289"/>
      <c r="AO183" s="289"/>
      <c r="AP183" s="289"/>
      <c r="AQ183" s="289"/>
      <c r="AR183" s="289"/>
      <c r="AS183" s="289"/>
      <c r="AT183" s="289"/>
      <c r="AU183" s="289"/>
      <c r="AV183" s="136">
        <f t="shared" si="179"/>
        <v>0</v>
      </c>
    </row>
    <row r="184" spans="1:49" ht="15.95" customHeight="1" x14ac:dyDescent="0.2">
      <c r="A184" s="120" t="s">
        <v>60</v>
      </c>
      <c r="B184" s="289"/>
      <c r="C184" s="289"/>
      <c r="D184" s="289"/>
      <c r="E184" s="289"/>
      <c r="F184" s="289"/>
      <c r="G184" s="289"/>
      <c r="H184" s="289"/>
      <c r="I184" s="289"/>
      <c r="J184" s="289"/>
      <c r="K184" s="289"/>
      <c r="L184" s="289"/>
      <c r="M184" s="289"/>
      <c r="N184" s="136">
        <f t="shared" si="180"/>
        <v>0</v>
      </c>
      <c r="R184" s="120" t="s">
        <v>60</v>
      </c>
      <c r="S184" s="289"/>
      <c r="T184" s="289"/>
      <c r="U184" s="289"/>
      <c r="V184" s="289"/>
      <c r="W184" s="289"/>
      <c r="X184" s="289"/>
      <c r="Y184" s="289"/>
      <c r="Z184" s="289"/>
      <c r="AA184" s="289"/>
      <c r="AB184" s="289"/>
      <c r="AC184" s="289"/>
      <c r="AD184" s="289"/>
      <c r="AE184" s="136">
        <f t="shared" si="178"/>
        <v>0</v>
      </c>
      <c r="AI184" s="120" t="s">
        <v>60</v>
      </c>
      <c r="AJ184" s="289"/>
      <c r="AK184" s="289"/>
      <c r="AL184" s="289"/>
      <c r="AM184" s="289"/>
      <c r="AN184" s="289"/>
      <c r="AO184" s="289"/>
      <c r="AP184" s="289"/>
      <c r="AQ184" s="289"/>
      <c r="AR184" s="289"/>
      <c r="AS184" s="289"/>
      <c r="AT184" s="289"/>
      <c r="AU184" s="289"/>
      <c r="AV184" s="136">
        <f t="shared" si="179"/>
        <v>0</v>
      </c>
    </row>
    <row r="185" spans="1:49" ht="15.95" customHeight="1" x14ac:dyDescent="0.2">
      <c r="A185" s="120" t="s">
        <v>62</v>
      </c>
      <c r="B185" s="289"/>
      <c r="C185" s="289"/>
      <c r="D185" s="289"/>
      <c r="E185" s="289"/>
      <c r="F185" s="289"/>
      <c r="G185" s="289"/>
      <c r="H185" s="289"/>
      <c r="I185" s="289"/>
      <c r="J185" s="289"/>
      <c r="K185" s="289"/>
      <c r="L185" s="289"/>
      <c r="M185" s="289"/>
      <c r="N185" s="136">
        <f t="shared" si="180"/>
        <v>0</v>
      </c>
      <c r="R185" s="120" t="s">
        <v>62</v>
      </c>
      <c r="S185" s="289"/>
      <c r="T185" s="289"/>
      <c r="U185" s="289"/>
      <c r="V185" s="289"/>
      <c r="W185" s="289"/>
      <c r="X185" s="289"/>
      <c r="Y185" s="289"/>
      <c r="Z185" s="289"/>
      <c r="AA185" s="289"/>
      <c r="AB185" s="289"/>
      <c r="AC185" s="289"/>
      <c r="AD185" s="289"/>
      <c r="AE185" s="136">
        <f t="shared" si="178"/>
        <v>0</v>
      </c>
      <c r="AI185" s="120" t="s">
        <v>62</v>
      </c>
      <c r="AJ185" s="289"/>
      <c r="AK185" s="289"/>
      <c r="AL185" s="289"/>
      <c r="AM185" s="289"/>
      <c r="AN185" s="289"/>
      <c r="AO185" s="289"/>
      <c r="AP185" s="289"/>
      <c r="AQ185" s="289"/>
      <c r="AR185" s="289"/>
      <c r="AS185" s="289"/>
      <c r="AT185" s="289"/>
      <c r="AU185" s="289"/>
      <c r="AV185" s="136">
        <f t="shared" si="179"/>
        <v>0</v>
      </c>
    </row>
    <row r="186" spans="1:49" ht="15.95" customHeight="1" x14ac:dyDescent="0.2">
      <c r="A186" s="120" t="s">
        <v>184</v>
      </c>
      <c r="B186" s="280"/>
      <c r="C186" s="280"/>
      <c r="D186" s="280"/>
      <c r="E186" s="280"/>
      <c r="F186" s="280"/>
      <c r="G186" s="280"/>
      <c r="H186" s="280"/>
      <c r="I186" s="280"/>
      <c r="J186" s="280"/>
      <c r="K186" s="280"/>
      <c r="L186" s="280"/>
      <c r="M186" s="280"/>
      <c r="N186" s="280"/>
      <c r="R186" s="120" t="s">
        <v>184</v>
      </c>
      <c r="S186" s="280"/>
      <c r="T186" s="280"/>
      <c r="U186" s="280"/>
      <c r="V186" s="280"/>
      <c r="W186" s="280"/>
      <c r="X186" s="280"/>
      <c r="Y186" s="280"/>
      <c r="Z186" s="280"/>
      <c r="AA186" s="280"/>
      <c r="AB186" s="280"/>
      <c r="AC186" s="280"/>
      <c r="AD186" s="280"/>
      <c r="AE186" s="280"/>
      <c r="AI186" s="120" t="s">
        <v>184</v>
      </c>
      <c r="AJ186" s="280"/>
      <c r="AK186" s="280"/>
      <c r="AL186" s="280"/>
      <c r="AM186" s="280"/>
      <c r="AN186" s="280"/>
      <c r="AO186" s="280"/>
      <c r="AP186" s="280"/>
      <c r="AQ186" s="280"/>
      <c r="AR186" s="280"/>
      <c r="AS186" s="280"/>
      <c r="AT186" s="280"/>
      <c r="AU186" s="280"/>
      <c r="AV186" s="280"/>
    </row>
    <row r="187" spans="1:49" ht="15.95" customHeight="1" x14ac:dyDescent="0.2">
      <c r="A187" s="353" t="s">
        <v>333</v>
      </c>
      <c r="B187" s="92">
        <f>B160+B168+B180+B181+B182+B183+B184+B185+B186</f>
        <v>0</v>
      </c>
      <c r="C187" s="92">
        <f t="shared" ref="C187:M187" si="181">C160+C168+C180+C181+C182+C183+C184+C185+C186</f>
        <v>0</v>
      </c>
      <c r="D187" s="92">
        <f t="shared" si="181"/>
        <v>0</v>
      </c>
      <c r="E187" s="92">
        <f t="shared" si="181"/>
        <v>0</v>
      </c>
      <c r="F187" s="92">
        <f t="shared" si="181"/>
        <v>0</v>
      </c>
      <c r="G187" s="92">
        <f t="shared" si="181"/>
        <v>0</v>
      </c>
      <c r="H187" s="92">
        <f t="shared" si="181"/>
        <v>0</v>
      </c>
      <c r="I187" s="92">
        <f t="shared" si="181"/>
        <v>0</v>
      </c>
      <c r="J187" s="92">
        <f t="shared" si="181"/>
        <v>0</v>
      </c>
      <c r="K187" s="92">
        <f t="shared" si="181"/>
        <v>0</v>
      </c>
      <c r="L187" s="92">
        <f t="shared" si="181"/>
        <v>0</v>
      </c>
      <c r="M187" s="92">
        <f t="shared" si="181"/>
        <v>0</v>
      </c>
      <c r="N187" s="136">
        <f t="shared" si="180"/>
        <v>0</v>
      </c>
      <c r="R187" s="167" t="s">
        <v>333</v>
      </c>
      <c r="S187" s="92">
        <f>S160+S168+S180+S181+S182+S183+S184+S185+S186</f>
        <v>0</v>
      </c>
      <c r="T187" s="92">
        <f t="shared" ref="T187:AD187" si="182">T160+T168+T180+T181+T182+T183+T184+T185+T186</f>
        <v>0</v>
      </c>
      <c r="U187" s="92">
        <f t="shared" si="182"/>
        <v>0</v>
      </c>
      <c r="V187" s="92">
        <f t="shared" si="182"/>
        <v>0</v>
      </c>
      <c r="W187" s="92">
        <f t="shared" si="182"/>
        <v>0</v>
      </c>
      <c r="X187" s="92">
        <f t="shared" si="182"/>
        <v>0</v>
      </c>
      <c r="Y187" s="92">
        <f t="shared" si="182"/>
        <v>0</v>
      </c>
      <c r="Z187" s="92">
        <f t="shared" si="182"/>
        <v>0</v>
      </c>
      <c r="AA187" s="92">
        <f t="shared" si="182"/>
        <v>0</v>
      </c>
      <c r="AB187" s="92">
        <f t="shared" si="182"/>
        <v>0</v>
      </c>
      <c r="AC187" s="92">
        <f t="shared" si="182"/>
        <v>0</v>
      </c>
      <c r="AD187" s="92">
        <f t="shared" si="182"/>
        <v>0</v>
      </c>
      <c r="AE187" s="136">
        <f t="shared" si="178"/>
        <v>0</v>
      </c>
      <c r="AI187" s="167" t="s">
        <v>333</v>
      </c>
      <c r="AJ187" s="92">
        <f>AJ160+AJ168+AJ180+AJ181+AJ182+AJ183+AJ184+AJ185+AJ186</f>
        <v>0</v>
      </c>
      <c r="AK187" s="92">
        <f t="shared" ref="AK187:AU187" si="183">AK160+AK168+AK180+AK181+AK182+AK183+AK184+AK185+AK186</f>
        <v>0</v>
      </c>
      <c r="AL187" s="92">
        <f t="shared" si="183"/>
        <v>0</v>
      </c>
      <c r="AM187" s="92">
        <f t="shared" si="183"/>
        <v>0</v>
      </c>
      <c r="AN187" s="92">
        <f t="shared" si="183"/>
        <v>0</v>
      </c>
      <c r="AO187" s="92">
        <f t="shared" si="183"/>
        <v>0</v>
      </c>
      <c r="AP187" s="92">
        <f t="shared" si="183"/>
        <v>0</v>
      </c>
      <c r="AQ187" s="92">
        <f t="shared" si="183"/>
        <v>0</v>
      </c>
      <c r="AR187" s="92">
        <f t="shared" si="183"/>
        <v>0</v>
      </c>
      <c r="AS187" s="92">
        <f t="shared" si="183"/>
        <v>0</v>
      </c>
      <c r="AT187" s="92">
        <f t="shared" si="183"/>
        <v>0</v>
      </c>
      <c r="AU187" s="92">
        <f t="shared" si="183"/>
        <v>0</v>
      </c>
      <c r="AV187" s="136">
        <f t="shared" ref="AV187" si="184">SUM(AJ187:AU187)</f>
        <v>0</v>
      </c>
    </row>
    <row r="188" spans="1:49" ht="15.95" customHeight="1" x14ac:dyDescent="0.2"/>
    <row r="189" spans="1:49" ht="15.95" customHeight="1" x14ac:dyDescent="0.2"/>
    <row r="190" spans="1:49" ht="15.95" customHeight="1" x14ac:dyDescent="0.2">
      <c r="A190" s="383" t="str">
        <f ca="1">"Encaissements et décaissements (TTC) "&amp;Sommaire!$H$6</f>
        <v>Encaissements et décaissements (TTC) 2016</v>
      </c>
      <c r="B190" s="360"/>
      <c r="C190" s="360"/>
      <c r="D190" s="360"/>
      <c r="E190" s="360"/>
      <c r="F190" s="360"/>
      <c r="G190" s="360"/>
      <c r="H190" s="360"/>
      <c r="I190" s="360"/>
      <c r="J190" s="360"/>
      <c r="K190" s="360"/>
      <c r="L190" s="360"/>
      <c r="M190" s="360"/>
      <c r="N190" s="360"/>
      <c r="R190" s="359" t="str">
        <f ca="1">"Encaissements et décaissements (TTC) "&amp;Sommaire!$H$6</f>
        <v>Encaissements et décaissements (TTC) 2016</v>
      </c>
      <c r="S190" s="360"/>
      <c r="T190" s="360"/>
      <c r="U190" s="360"/>
      <c r="V190" s="360"/>
      <c r="W190" s="360"/>
      <c r="X190" s="360"/>
      <c r="Y190" s="360"/>
      <c r="Z190" s="360"/>
      <c r="AA190" s="360"/>
      <c r="AB190" s="360"/>
      <c r="AC190" s="360"/>
      <c r="AD190" s="360"/>
      <c r="AE190" s="360"/>
      <c r="AI190" s="359" t="str">
        <f ca="1">"Encaissements et décaissements (TTC) "&amp;Sommaire!$H$6</f>
        <v>Encaissements et décaissements (TTC) 2016</v>
      </c>
      <c r="AJ190" s="360"/>
      <c r="AK190" s="360"/>
      <c r="AL190" s="360"/>
      <c r="AM190" s="360"/>
      <c r="AN190" s="360"/>
      <c r="AO190" s="360"/>
      <c r="AP190" s="360"/>
      <c r="AQ190" s="360"/>
      <c r="AR190" s="360"/>
      <c r="AS190" s="360"/>
      <c r="AT190" s="360"/>
      <c r="AU190" s="360"/>
      <c r="AV190" s="360"/>
    </row>
    <row r="191" spans="1:49" ht="15.95" customHeight="1" x14ac:dyDescent="0.25">
      <c r="A191" s="297" t="s">
        <v>174</v>
      </c>
      <c r="B191" s="140" t="str">
        <f ca="1">OFFSET(ReadMe!$AG$6,COLUMN()-2,0)</f>
        <v>janv-16</v>
      </c>
      <c r="C191" s="140" t="str">
        <f ca="1">OFFSET(ReadMe!$AG$6,COLUMN()-2,0)</f>
        <v>févr-16</v>
      </c>
      <c r="D191" s="140" t="str">
        <f ca="1">OFFSET(ReadMe!$AG$6,COLUMN()-2,0)</f>
        <v>mars-16</v>
      </c>
      <c r="E191" s="140" t="str">
        <f ca="1">OFFSET(ReadMe!$AG$6,COLUMN()-2,0)</f>
        <v>avr-16</v>
      </c>
      <c r="F191" s="140" t="str">
        <f ca="1">OFFSET(ReadMe!$AG$6,COLUMN()-2,0)</f>
        <v>mai-16</v>
      </c>
      <c r="G191" s="140" t="str">
        <f ca="1">OFFSET(ReadMe!$AG$6,COLUMN()-2,0)</f>
        <v>juin-16</v>
      </c>
      <c r="H191" s="140" t="str">
        <f ca="1">OFFSET(ReadMe!$AG$6,COLUMN()-2,0)</f>
        <v>juil-16</v>
      </c>
      <c r="I191" s="140" t="str">
        <f ca="1">OFFSET(ReadMe!$AG$6,COLUMN()-2,0)</f>
        <v>août-16</v>
      </c>
      <c r="J191" s="140" t="str">
        <f ca="1">OFFSET(ReadMe!$AG$6,COLUMN()-2,0)</f>
        <v>sept-16</v>
      </c>
      <c r="K191" s="140" t="str">
        <f ca="1">OFFSET(ReadMe!$AG$6,COLUMN()-2,0)</f>
        <v>oct-16</v>
      </c>
      <c r="L191" s="140" t="str">
        <f ca="1">OFFSET(ReadMe!$AG$6,COLUMN()-2,0)</f>
        <v>nov-16</v>
      </c>
      <c r="M191" s="140" t="str">
        <f ca="1">OFFSET(ReadMe!$AG$6,COLUMN()-2,0)</f>
        <v>déc-16</v>
      </c>
      <c r="N191" s="140" t="s">
        <v>178</v>
      </c>
      <c r="O191" s="140" t="s">
        <v>277</v>
      </c>
      <c r="R191" s="297" t="s">
        <v>174</v>
      </c>
      <c r="S191" s="140" t="str">
        <f t="shared" ref="S191:AD191" ca="1" si="185">S88</f>
        <v>janv-17</v>
      </c>
      <c r="T191" s="140" t="str">
        <f t="shared" ca="1" si="185"/>
        <v>févr-17</v>
      </c>
      <c r="U191" s="140" t="str">
        <f t="shared" ca="1" si="185"/>
        <v>mars-17</v>
      </c>
      <c r="V191" s="140" t="str">
        <f t="shared" ca="1" si="185"/>
        <v>avr-17</v>
      </c>
      <c r="W191" s="140" t="str">
        <f t="shared" ca="1" si="185"/>
        <v>mai-17</v>
      </c>
      <c r="X191" s="140" t="str">
        <f t="shared" ca="1" si="185"/>
        <v>juin-17</v>
      </c>
      <c r="Y191" s="140" t="str">
        <f t="shared" ca="1" si="185"/>
        <v>juil-17</v>
      </c>
      <c r="Z191" s="140" t="str">
        <f t="shared" ca="1" si="185"/>
        <v>août-17</v>
      </c>
      <c r="AA191" s="140" t="str">
        <f t="shared" ca="1" si="185"/>
        <v>sept-17</v>
      </c>
      <c r="AB191" s="140" t="str">
        <f t="shared" ca="1" si="185"/>
        <v>oct-17</v>
      </c>
      <c r="AC191" s="140" t="str">
        <f t="shared" ca="1" si="185"/>
        <v>nov-17</v>
      </c>
      <c r="AD191" s="140" t="str">
        <f t="shared" ca="1" si="185"/>
        <v>déc-17</v>
      </c>
      <c r="AE191" s="140" t="s">
        <v>178</v>
      </c>
      <c r="AF191" s="140" t="s">
        <v>277</v>
      </c>
      <c r="AI191" s="297" t="s">
        <v>174</v>
      </c>
      <c r="AJ191" s="140" t="str">
        <f t="shared" ref="AJ191:AU191" ca="1" si="186">AJ88</f>
        <v>janv-18</v>
      </c>
      <c r="AK191" s="140" t="str">
        <f t="shared" ca="1" si="186"/>
        <v>févr-18</v>
      </c>
      <c r="AL191" s="140" t="str">
        <f t="shared" ca="1" si="186"/>
        <v>mars-18</v>
      </c>
      <c r="AM191" s="140" t="str">
        <f t="shared" ca="1" si="186"/>
        <v>avr-18</v>
      </c>
      <c r="AN191" s="140" t="str">
        <f t="shared" ca="1" si="186"/>
        <v>mai-18</v>
      </c>
      <c r="AO191" s="140" t="str">
        <f t="shared" ca="1" si="186"/>
        <v>juin-18</v>
      </c>
      <c r="AP191" s="140" t="str">
        <f t="shared" ca="1" si="186"/>
        <v>juil-18</v>
      </c>
      <c r="AQ191" s="140" t="str">
        <f t="shared" ca="1" si="186"/>
        <v>août-18</v>
      </c>
      <c r="AR191" s="140" t="str">
        <f t="shared" ca="1" si="186"/>
        <v>sept-18</v>
      </c>
      <c r="AS191" s="140" t="str">
        <f t="shared" ca="1" si="186"/>
        <v>oct-18</v>
      </c>
      <c r="AT191" s="140" t="str">
        <f t="shared" ca="1" si="186"/>
        <v>nov-18</v>
      </c>
      <c r="AU191" s="140" t="str">
        <f t="shared" ca="1" si="186"/>
        <v>déc-18</v>
      </c>
      <c r="AV191" s="140" t="s">
        <v>178</v>
      </c>
      <c r="AW191" s="140" t="s">
        <v>277</v>
      </c>
    </row>
    <row r="192" spans="1:49" ht="15.95" customHeight="1" x14ac:dyDescent="0.2">
      <c r="A192" s="470" t="s">
        <v>220</v>
      </c>
      <c r="R192" s="72" t="s">
        <v>220</v>
      </c>
      <c r="AI192" s="72" t="s">
        <v>220</v>
      </c>
    </row>
    <row r="193" spans="1:49" ht="15.95" customHeight="1" x14ac:dyDescent="0.2">
      <c r="A193" s="469"/>
      <c r="R193" s="72"/>
      <c r="AI193" s="72"/>
    </row>
    <row r="194" spans="1:49" ht="15.95" customHeight="1" x14ac:dyDescent="0.2">
      <c r="A194" s="119" t="s">
        <v>47</v>
      </c>
      <c r="B194" s="171">
        <f>SUM(B195:B197)</f>
        <v>0</v>
      </c>
      <c r="C194" s="171">
        <f t="shared" ref="C194:M194" si="187">SUM(C195:C197)</f>
        <v>0</v>
      </c>
      <c r="D194" s="171">
        <f t="shared" si="187"/>
        <v>0</v>
      </c>
      <c r="E194" s="171">
        <f t="shared" si="187"/>
        <v>0</v>
      </c>
      <c r="F194" s="171">
        <f t="shared" si="187"/>
        <v>0</v>
      </c>
      <c r="G194" s="171">
        <f t="shared" si="187"/>
        <v>0</v>
      </c>
      <c r="H194" s="171">
        <f t="shared" si="187"/>
        <v>0</v>
      </c>
      <c r="I194" s="171">
        <f t="shared" si="187"/>
        <v>0</v>
      </c>
      <c r="J194" s="171">
        <f t="shared" si="187"/>
        <v>0</v>
      </c>
      <c r="K194" s="171">
        <f t="shared" si="187"/>
        <v>0</v>
      </c>
      <c r="L194" s="171">
        <f t="shared" si="187"/>
        <v>0</v>
      </c>
      <c r="M194" s="171">
        <f t="shared" si="187"/>
        <v>0</v>
      </c>
      <c r="N194" s="77">
        <f t="shared" ref="N194" si="188">SUM(B194:M194)</f>
        <v>0</v>
      </c>
      <c r="O194" s="77">
        <f t="shared" ref="O194:O208" si="189">N91-N194</f>
        <v>0</v>
      </c>
      <c r="R194" s="119" t="s">
        <v>47</v>
      </c>
      <c r="S194" s="171">
        <f>SUM(S195:S197)</f>
        <v>0</v>
      </c>
      <c r="T194" s="171">
        <f t="shared" ref="T194:AD194" si="190">SUM(T195:T197)</f>
        <v>0</v>
      </c>
      <c r="U194" s="171">
        <f t="shared" si="190"/>
        <v>0</v>
      </c>
      <c r="V194" s="171">
        <f t="shared" si="190"/>
        <v>0</v>
      </c>
      <c r="W194" s="171">
        <f t="shared" si="190"/>
        <v>0</v>
      </c>
      <c r="X194" s="171">
        <f t="shared" si="190"/>
        <v>0</v>
      </c>
      <c r="Y194" s="171">
        <f t="shared" si="190"/>
        <v>0</v>
      </c>
      <c r="Z194" s="171">
        <f t="shared" si="190"/>
        <v>0</v>
      </c>
      <c r="AA194" s="171">
        <f t="shared" si="190"/>
        <v>0</v>
      </c>
      <c r="AB194" s="171">
        <f t="shared" si="190"/>
        <v>0</v>
      </c>
      <c r="AC194" s="171">
        <f t="shared" si="190"/>
        <v>0</v>
      </c>
      <c r="AD194" s="171">
        <f t="shared" si="190"/>
        <v>0</v>
      </c>
      <c r="AE194" s="77">
        <f t="shared" ref="AE194" si="191">SUM(S194:AD194)</f>
        <v>0</v>
      </c>
      <c r="AF194" s="77">
        <f t="shared" ref="AF194:AF208" si="192">AE91-AE194</f>
        <v>0</v>
      </c>
      <c r="AI194" s="119" t="s">
        <v>47</v>
      </c>
      <c r="AJ194" s="171">
        <f>SUM(AJ195:AJ197)</f>
        <v>0</v>
      </c>
      <c r="AK194" s="171">
        <f t="shared" ref="AK194:AU194" si="193">SUM(AK195:AK197)</f>
        <v>0</v>
      </c>
      <c r="AL194" s="171">
        <f t="shared" si="193"/>
        <v>0</v>
      </c>
      <c r="AM194" s="171">
        <f t="shared" si="193"/>
        <v>0</v>
      </c>
      <c r="AN194" s="171">
        <f t="shared" si="193"/>
        <v>0</v>
      </c>
      <c r="AO194" s="171">
        <f t="shared" si="193"/>
        <v>0</v>
      </c>
      <c r="AP194" s="171">
        <f t="shared" si="193"/>
        <v>0</v>
      </c>
      <c r="AQ194" s="171">
        <f t="shared" si="193"/>
        <v>0</v>
      </c>
      <c r="AR194" s="171">
        <f t="shared" si="193"/>
        <v>0</v>
      </c>
      <c r="AS194" s="171">
        <f t="shared" si="193"/>
        <v>0</v>
      </c>
      <c r="AT194" s="171">
        <f t="shared" si="193"/>
        <v>0</v>
      </c>
      <c r="AU194" s="171">
        <f t="shared" si="193"/>
        <v>0</v>
      </c>
      <c r="AV194" s="77">
        <f t="shared" ref="AV194" si="194">SUM(AJ194:AU194)</f>
        <v>0</v>
      </c>
      <c r="AW194" s="77">
        <f t="shared" ref="AW194:AW208" si="195">AV91-AV194</f>
        <v>0</v>
      </c>
    </row>
    <row r="195" spans="1:49" ht="15.95" customHeight="1" x14ac:dyDescent="0.2">
      <c r="A195" s="85" t="s">
        <v>213</v>
      </c>
      <c r="B195" s="136">
        <f>IF($N20="Comptant",B92,0)</f>
        <v>0</v>
      </c>
      <c r="C195" s="136">
        <f>IF($N20="Comptant",C92,0)+IF($N20="30j",B92,0)</f>
        <v>0</v>
      </c>
      <c r="D195" s="136">
        <f>IF($N20="Comptant",D92,0)+IF($N20="30j",C92,0)+IF($N20="60j",B92,0)</f>
        <v>0</v>
      </c>
      <c r="E195" s="136">
        <f t="shared" ref="E195:F199" si="196">IF($N20="Comptant",E92,0)+IF($N20="30j",D92,0)+IF($N20="60j",C92,0)+IF($N20="90j",B92,0)</f>
        <v>0</v>
      </c>
      <c r="F195" s="136">
        <f t="shared" si="196"/>
        <v>0</v>
      </c>
      <c r="G195" s="136">
        <f>IF($N20="Comptant",G92,0)+IF($N20="30j",F92,0)+IF($N20="60j",E92*(1+$C20),0)+IF($N20="90j",D92,0)</f>
        <v>0</v>
      </c>
      <c r="H195" s="136">
        <f t="shared" ref="H195:M199" si="197">IF($N20="Comptant",H92,0)+IF($N20="30j",G92,0)+IF($N20="60j",F92,0)+IF($N20="90j",E92,0)</f>
        <v>0</v>
      </c>
      <c r="I195" s="136">
        <f t="shared" si="197"/>
        <v>0</v>
      </c>
      <c r="J195" s="136">
        <f t="shared" si="197"/>
        <v>0</v>
      </c>
      <c r="K195" s="136">
        <f t="shared" si="197"/>
        <v>0</v>
      </c>
      <c r="L195" s="136">
        <f t="shared" si="197"/>
        <v>0</v>
      </c>
      <c r="M195" s="136">
        <f t="shared" si="197"/>
        <v>0</v>
      </c>
      <c r="N195" s="136">
        <f>SUM(B195:M195)</f>
        <v>0</v>
      </c>
      <c r="O195" s="136">
        <f t="shared" si="189"/>
        <v>0</v>
      </c>
      <c r="R195" s="85" t="s">
        <v>213</v>
      </c>
      <c r="S195" s="136">
        <f>IF($N20="Comptant",S92,0)</f>
        <v>0</v>
      </c>
      <c r="T195" s="136">
        <f>IF($N20="Comptant",T92,0)+IF($N20="30j",S92,0)</f>
        <v>0</v>
      </c>
      <c r="U195" s="136">
        <f>IF($N20="Comptant",U92,0)+IF($N20="30j",T92,0)+IF($N20="60j",S92,0)</f>
        <v>0</v>
      </c>
      <c r="V195" s="136">
        <f t="shared" ref="V195:AD199" si="198">IF($N20="Comptant",V92,0)+IF($N20="30j",U92,0)+IF($N20="60j",T92,0)+IF($N20="90j",S92,0)</f>
        <v>0</v>
      </c>
      <c r="W195" s="136">
        <f t="shared" si="198"/>
        <v>0</v>
      </c>
      <c r="X195" s="136">
        <f t="shared" si="198"/>
        <v>0</v>
      </c>
      <c r="Y195" s="136">
        <f t="shared" si="198"/>
        <v>0</v>
      </c>
      <c r="Z195" s="136">
        <f t="shared" si="198"/>
        <v>0</v>
      </c>
      <c r="AA195" s="136">
        <f t="shared" si="198"/>
        <v>0</v>
      </c>
      <c r="AB195" s="136">
        <f t="shared" si="198"/>
        <v>0</v>
      </c>
      <c r="AC195" s="136">
        <f t="shared" si="198"/>
        <v>0</v>
      </c>
      <c r="AD195" s="136">
        <f t="shared" si="198"/>
        <v>0</v>
      </c>
      <c r="AE195" s="136">
        <f>SUM(S195:AD195)</f>
        <v>0</v>
      </c>
      <c r="AF195" s="136">
        <f t="shared" si="192"/>
        <v>0</v>
      </c>
      <c r="AI195" s="85" t="s">
        <v>213</v>
      </c>
      <c r="AJ195" s="136">
        <f>IF($N20="Comptant",AJ92,0)</f>
        <v>0</v>
      </c>
      <c r="AK195" s="136">
        <f>IF($N20="Comptant",AK92,0)+IF($N20="30j",AJ92,0)</f>
        <v>0</v>
      </c>
      <c r="AL195" s="136">
        <f>IF($N20="Comptant",AL92,0)+IF($N20="30j",AK92,0)+IF($N20="60j",AJ92,0)</f>
        <v>0</v>
      </c>
      <c r="AM195" s="136">
        <f t="shared" ref="AM195:AN199" si="199">IF($N20="Comptant",AM92,0)+IF($N20="30j",AL92,0)+IF($N20="60j",AK92,0)+IF($N20="90j",AJ92,0)</f>
        <v>0</v>
      </c>
      <c r="AN195" s="136">
        <f t="shared" si="199"/>
        <v>0</v>
      </c>
      <c r="AO195" s="136">
        <f>IF($N20="Comptant",AO92,0)+IF($N20="30j",AN92,0)+IF($N20="60j",AM92*(1+$C20),0)+IF($N20="90j",AL92,0)</f>
        <v>0</v>
      </c>
      <c r="AP195" s="136">
        <f t="shared" ref="AP195:AU199" si="200">IF($N20="Comptant",AP92,0)+IF($N20="30j",AO92,0)+IF($N20="60j",AN92,0)+IF($N20="90j",AM92,0)</f>
        <v>0</v>
      </c>
      <c r="AQ195" s="136">
        <f t="shared" si="200"/>
        <v>0</v>
      </c>
      <c r="AR195" s="136">
        <f t="shared" si="200"/>
        <v>0</v>
      </c>
      <c r="AS195" s="136">
        <f t="shared" si="200"/>
        <v>0</v>
      </c>
      <c r="AT195" s="136">
        <f t="shared" si="200"/>
        <v>0</v>
      </c>
      <c r="AU195" s="136">
        <f t="shared" si="200"/>
        <v>0</v>
      </c>
      <c r="AV195" s="136">
        <f>SUM(AJ195:AU195)</f>
        <v>0</v>
      </c>
      <c r="AW195" s="136">
        <f t="shared" si="195"/>
        <v>0</v>
      </c>
    </row>
    <row r="196" spans="1:49" ht="15.95" customHeight="1" x14ac:dyDescent="0.2">
      <c r="A196" s="85" t="s">
        <v>214</v>
      </c>
      <c r="B196" s="136">
        <f>IF($N21="Comptant",B93,0)</f>
        <v>0</v>
      </c>
      <c r="C196" s="136">
        <f>IF($N21="Comptant",C93,0)+IF($N21="30j",B93,0)</f>
        <v>0</v>
      </c>
      <c r="D196" s="136">
        <f>IF($N21="Comptant",D93,0)+IF($N21="30j",C93,0)+IF($N21="60j",B93,0)</f>
        <v>0</v>
      </c>
      <c r="E196" s="136">
        <f t="shared" si="196"/>
        <v>0</v>
      </c>
      <c r="F196" s="136">
        <f t="shared" si="196"/>
        <v>0</v>
      </c>
      <c r="G196" s="136">
        <f>IF($N21="Comptant",G93,0)+IF($N21="30j",F93,0)+IF($N21="60j",E93*(1+$C21),0)+IF($N21="90j",D93,0)</f>
        <v>0</v>
      </c>
      <c r="H196" s="136">
        <f t="shared" si="197"/>
        <v>0</v>
      </c>
      <c r="I196" s="136">
        <f t="shared" si="197"/>
        <v>0</v>
      </c>
      <c r="J196" s="136">
        <f t="shared" si="197"/>
        <v>0</v>
      </c>
      <c r="K196" s="136">
        <f t="shared" si="197"/>
        <v>0</v>
      </c>
      <c r="L196" s="136">
        <f t="shared" si="197"/>
        <v>0</v>
      </c>
      <c r="M196" s="136">
        <f t="shared" si="197"/>
        <v>0</v>
      </c>
      <c r="N196" s="136">
        <f t="shared" ref="N196:N198" si="201">SUM(B196:M196)</f>
        <v>0</v>
      </c>
      <c r="O196" s="136">
        <f t="shared" si="189"/>
        <v>0</v>
      </c>
      <c r="R196" s="85" t="s">
        <v>214</v>
      </c>
      <c r="S196" s="136">
        <f>IF($N21="Comptant",S93,0)</f>
        <v>0</v>
      </c>
      <c r="T196" s="136">
        <f>IF($N21="Comptant",T93,0)+IF($N21="30j",S93,0)</f>
        <v>0</v>
      </c>
      <c r="U196" s="136">
        <f>IF($N21="Comptant",U93,0)+IF($N21="30j",T93,0)+IF($N21="60j",S93,0)</f>
        <v>0</v>
      </c>
      <c r="V196" s="136">
        <f t="shared" si="198"/>
        <v>0</v>
      </c>
      <c r="W196" s="136">
        <f t="shared" si="198"/>
        <v>0</v>
      </c>
      <c r="X196" s="136">
        <f t="shared" si="198"/>
        <v>0</v>
      </c>
      <c r="Y196" s="136">
        <f t="shared" si="198"/>
        <v>0</v>
      </c>
      <c r="Z196" s="136">
        <f t="shared" si="198"/>
        <v>0</v>
      </c>
      <c r="AA196" s="136">
        <f t="shared" si="198"/>
        <v>0</v>
      </c>
      <c r="AB196" s="136">
        <f t="shared" si="198"/>
        <v>0</v>
      </c>
      <c r="AC196" s="136">
        <f t="shared" si="198"/>
        <v>0</v>
      </c>
      <c r="AD196" s="136">
        <f t="shared" si="198"/>
        <v>0</v>
      </c>
      <c r="AE196" s="136">
        <f>SUM(S196:AD196)</f>
        <v>0</v>
      </c>
      <c r="AF196" s="136">
        <f t="shared" si="192"/>
        <v>0</v>
      </c>
      <c r="AI196" s="85" t="s">
        <v>214</v>
      </c>
      <c r="AJ196" s="136">
        <f>IF($N21="Comptant",AJ93,0)</f>
        <v>0</v>
      </c>
      <c r="AK196" s="136">
        <f>IF($N21="Comptant",AK93,0)+IF($N21="30j",AJ93,0)</f>
        <v>0</v>
      </c>
      <c r="AL196" s="136">
        <f>IF($N21="Comptant",AL93,0)+IF($N21="30j",AK93,0)+IF($N21="60j",AJ93,0)</f>
        <v>0</v>
      </c>
      <c r="AM196" s="136">
        <f t="shared" si="199"/>
        <v>0</v>
      </c>
      <c r="AN196" s="136">
        <f t="shared" si="199"/>
        <v>0</v>
      </c>
      <c r="AO196" s="136">
        <f>IF($N21="Comptant",AO93,0)+IF($N21="30j",AN93,0)+IF($N21="60j",AM93*(1+$C21),0)+IF($N21="90j",AL93,0)</f>
        <v>0</v>
      </c>
      <c r="AP196" s="136">
        <f t="shared" si="200"/>
        <v>0</v>
      </c>
      <c r="AQ196" s="136">
        <f t="shared" si="200"/>
        <v>0</v>
      </c>
      <c r="AR196" s="136">
        <f t="shared" si="200"/>
        <v>0</v>
      </c>
      <c r="AS196" s="136">
        <f t="shared" si="200"/>
        <v>0</v>
      </c>
      <c r="AT196" s="136">
        <f t="shared" si="200"/>
        <v>0</v>
      </c>
      <c r="AU196" s="136">
        <f t="shared" si="200"/>
        <v>0</v>
      </c>
      <c r="AV196" s="136">
        <f>SUM(AJ196:AU196)</f>
        <v>0</v>
      </c>
      <c r="AW196" s="136">
        <f t="shared" si="195"/>
        <v>0</v>
      </c>
    </row>
    <row r="197" spans="1:49" ht="15.95" customHeight="1" x14ac:dyDescent="0.2">
      <c r="A197" s="85" t="s">
        <v>308</v>
      </c>
      <c r="B197" s="136">
        <f>IF($N22="Comptant",B94,0)</f>
        <v>0</v>
      </c>
      <c r="C197" s="136">
        <f>IF($N22="Comptant",C94,0)+IF($N22="30j",B94,0)</f>
        <v>0</v>
      </c>
      <c r="D197" s="136">
        <f>IF($N22="Comptant",D94,0)+IF($N22="30j",C94,0)+IF($N22="60j",B94,0)</f>
        <v>0</v>
      </c>
      <c r="E197" s="136">
        <f t="shared" si="196"/>
        <v>0</v>
      </c>
      <c r="F197" s="136">
        <f t="shared" si="196"/>
        <v>0</v>
      </c>
      <c r="G197" s="136">
        <f>IF($N22="Comptant",G94,0)+IF($N22="30j",F94,0)+IF($N22="60j",E94*(1+$C22),0)+IF($N22="90j",D94,0)</f>
        <v>0</v>
      </c>
      <c r="H197" s="136">
        <f t="shared" si="197"/>
        <v>0</v>
      </c>
      <c r="I197" s="136">
        <f t="shared" si="197"/>
        <v>0</v>
      </c>
      <c r="J197" s="136">
        <f t="shared" si="197"/>
        <v>0</v>
      </c>
      <c r="K197" s="136">
        <f t="shared" si="197"/>
        <v>0</v>
      </c>
      <c r="L197" s="136">
        <f t="shared" si="197"/>
        <v>0</v>
      </c>
      <c r="M197" s="136">
        <f t="shared" si="197"/>
        <v>0</v>
      </c>
      <c r="N197" s="136">
        <f t="shared" si="201"/>
        <v>0</v>
      </c>
      <c r="O197" s="136">
        <f t="shared" si="189"/>
        <v>0</v>
      </c>
      <c r="R197" s="85" t="s">
        <v>308</v>
      </c>
      <c r="S197" s="136">
        <f>IF($N22="Comptant",S94,0)</f>
        <v>0</v>
      </c>
      <c r="T197" s="136">
        <f>IF($N22="Comptant",T94,0)+IF($N22="30j",S94,0)</f>
        <v>0</v>
      </c>
      <c r="U197" s="136">
        <f>IF($N22="Comptant",U94,0)+IF($N22="30j",T94,0)+IF($N22="60j",S94,0)</f>
        <v>0</v>
      </c>
      <c r="V197" s="136">
        <f t="shared" si="198"/>
        <v>0</v>
      </c>
      <c r="W197" s="136">
        <f t="shared" si="198"/>
        <v>0</v>
      </c>
      <c r="X197" s="136">
        <f t="shared" si="198"/>
        <v>0</v>
      </c>
      <c r="Y197" s="136">
        <f t="shared" si="198"/>
        <v>0</v>
      </c>
      <c r="Z197" s="136">
        <f t="shared" si="198"/>
        <v>0</v>
      </c>
      <c r="AA197" s="136">
        <f t="shared" si="198"/>
        <v>0</v>
      </c>
      <c r="AB197" s="136">
        <f t="shared" si="198"/>
        <v>0</v>
      </c>
      <c r="AC197" s="136">
        <f t="shared" si="198"/>
        <v>0</v>
      </c>
      <c r="AD197" s="136">
        <f t="shared" si="198"/>
        <v>0</v>
      </c>
      <c r="AE197" s="136">
        <f>SUM(S197:AD197)</f>
        <v>0</v>
      </c>
      <c r="AF197" s="136">
        <f t="shared" si="192"/>
        <v>0</v>
      </c>
      <c r="AI197" s="85" t="s">
        <v>308</v>
      </c>
      <c r="AJ197" s="136">
        <f>IF($N22="Comptant",AJ94,0)</f>
        <v>0</v>
      </c>
      <c r="AK197" s="136">
        <f>IF($N22="Comptant",AK94,0)+IF($N22="30j",AJ94,0)</f>
        <v>0</v>
      </c>
      <c r="AL197" s="136">
        <f>IF($N22="Comptant",AL94,0)+IF($N22="30j",AK94,0)+IF($N22="60j",AJ94,0)</f>
        <v>0</v>
      </c>
      <c r="AM197" s="136">
        <f t="shared" si="199"/>
        <v>0</v>
      </c>
      <c r="AN197" s="136">
        <f t="shared" si="199"/>
        <v>0</v>
      </c>
      <c r="AO197" s="136">
        <f>IF($N22="Comptant",AO94,0)+IF($N22="30j",AN94,0)+IF($N22="60j",AM94*(1+$C22),0)+IF($N22="90j",AL94,0)</f>
        <v>0</v>
      </c>
      <c r="AP197" s="136">
        <f t="shared" si="200"/>
        <v>0</v>
      </c>
      <c r="AQ197" s="136">
        <f t="shared" si="200"/>
        <v>0</v>
      </c>
      <c r="AR197" s="136">
        <f t="shared" si="200"/>
        <v>0</v>
      </c>
      <c r="AS197" s="136">
        <f t="shared" si="200"/>
        <v>0</v>
      </c>
      <c r="AT197" s="136">
        <f t="shared" si="200"/>
        <v>0</v>
      </c>
      <c r="AU197" s="136">
        <f t="shared" si="200"/>
        <v>0</v>
      </c>
      <c r="AV197" s="136">
        <f>SUM(AJ197:AU197)</f>
        <v>0</v>
      </c>
      <c r="AW197" s="136">
        <f t="shared" si="195"/>
        <v>0</v>
      </c>
    </row>
    <row r="198" spans="1:49" ht="15.95" customHeight="1" x14ac:dyDescent="0.2">
      <c r="A198" s="75" t="s">
        <v>218</v>
      </c>
      <c r="B198" s="136">
        <f>IF($N23="Comptant",B95,0)</f>
        <v>0</v>
      </c>
      <c r="C198" s="136">
        <f>IF($N23="Comptant",C95,0)+IF($N23="30j",B95,0)</f>
        <v>0</v>
      </c>
      <c r="D198" s="136">
        <f>IF($N23="Comptant",D95,0)+IF($N23="30j",C95,0)+IF($N23="60j",B95,0)</f>
        <v>0</v>
      </c>
      <c r="E198" s="136">
        <f t="shared" si="196"/>
        <v>0</v>
      </c>
      <c r="F198" s="136">
        <f t="shared" si="196"/>
        <v>0</v>
      </c>
      <c r="G198" s="136">
        <f>IF($N23="Comptant",G95,0)+IF($N23="30j",F95,0)+IF($N23="60j",E95*(1+$C23),0)+IF($N23="90j",D95,0)</f>
        <v>0</v>
      </c>
      <c r="H198" s="136">
        <f t="shared" si="197"/>
        <v>0</v>
      </c>
      <c r="I198" s="136">
        <f t="shared" si="197"/>
        <v>0</v>
      </c>
      <c r="J198" s="136">
        <f t="shared" si="197"/>
        <v>0</v>
      </c>
      <c r="K198" s="136">
        <f t="shared" si="197"/>
        <v>0</v>
      </c>
      <c r="L198" s="136">
        <f t="shared" si="197"/>
        <v>0</v>
      </c>
      <c r="M198" s="136">
        <f t="shared" si="197"/>
        <v>0</v>
      </c>
      <c r="N198" s="136">
        <f t="shared" si="201"/>
        <v>0</v>
      </c>
      <c r="O198" s="136">
        <f t="shared" si="189"/>
        <v>0</v>
      </c>
      <c r="R198" s="75" t="s">
        <v>218</v>
      </c>
      <c r="S198" s="136">
        <f>IF($N23="Comptant",S95,0)</f>
        <v>0</v>
      </c>
      <c r="T198" s="136">
        <f>IF($N23="Comptant",T95,0)+IF($N23="30j",S95,0)</f>
        <v>0</v>
      </c>
      <c r="U198" s="136">
        <f>IF($N23="Comptant",U95,0)+IF($N23="30j",T95,0)+IF($N23="60j",S95,0)</f>
        <v>0</v>
      </c>
      <c r="V198" s="136">
        <f t="shared" si="198"/>
        <v>0</v>
      </c>
      <c r="W198" s="136">
        <f t="shared" si="198"/>
        <v>0</v>
      </c>
      <c r="X198" s="136">
        <f t="shared" si="198"/>
        <v>0</v>
      </c>
      <c r="Y198" s="136">
        <f t="shared" si="198"/>
        <v>0</v>
      </c>
      <c r="Z198" s="136">
        <f t="shared" si="198"/>
        <v>0</v>
      </c>
      <c r="AA198" s="136">
        <f t="shared" si="198"/>
        <v>0</v>
      </c>
      <c r="AB198" s="136">
        <f t="shared" si="198"/>
        <v>0</v>
      </c>
      <c r="AC198" s="136">
        <f t="shared" si="198"/>
        <v>0</v>
      </c>
      <c r="AD198" s="136">
        <f t="shared" si="198"/>
        <v>0</v>
      </c>
      <c r="AE198" s="136">
        <f>SUM(S198:AD198)</f>
        <v>0</v>
      </c>
      <c r="AF198" s="136">
        <f t="shared" si="192"/>
        <v>0</v>
      </c>
      <c r="AI198" s="75" t="s">
        <v>218</v>
      </c>
      <c r="AJ198" s="136">
        <f>IF($N23="Comptant",AJ95,0)</f>
        <v>0</v>
      </c>
      <c r="AK198" s="136">
        <f>IF($N23="Comptant",AK95,0)+IF($N23="30j",AJ95,0)</f>
        <v>0</v>
      </c>
      <c r="AL198" s="136">
        <f>IF($N23="Comptant",AL95,0)+IF($N23="30j",AK95,0)+IF($N23="60j",AJ95,0)</f>
        <v>0</v>
      </c>
      <c r="AM198" s="136">
        <f t="shared" si="199"/>
        <v>0</v>
      </c>
      <c r="AN198" s="136">
        <f t="shared" si="199"/>
        <v>0</v>
      </c>
      <c r="AO198" s="136">
        <f>IF($N23="Comptant",AO95,0)+IF($N23="30j",AN95,0)+IF($N23="60j",AM95*(1+$C23),0)+IF($N23="90j",AL95,0)</f>
        <v>0</v>
      </c>
      <c r="AP198" s="136">
        <f t="shared" si="200"/>
        <v>0</v>
      </c>
      <c r="AQ198" s="136">
        <f t="shared" si="200"/>
        <v>0</v>
      </c>
      <c r="AR198" s="136">
        <f t="shared" si="200"/>
        <v>0</v>
      </c>
      <c r="AS198" s="136">
        <f t="shared" si="200"/>
        <v>0</v>
      </c>
      <c r="AT198" s="136">
        <f t="shared" si="200"/>
        <v>0</v>
      </c>
      <c r="AU198" s="136">
        <f t="shared" si="200"/>
        <v>0</v>
      </c>
      <c r="AV198" s="136">
        <f>SUM(AJ198:AU198)</f>
        <v>0</v>
      </c>
      <c r="AW198" s="136">
        <f t="shared" si="195"/>
        <v>0</v>
      </c>
    </row>
    <row r="199" spans="1:49" ht="15.95" customHeight="1" x14ac:dyDescent="0.2">
      <c r="A199" s="75" t="s">
        <v>219</v>
      </c>
      <c r="B199" s="136">
        <f>IF($N24="Comptant",B96,0)</f>
        <v>0</v>
      </c>
      <c r="C199" s="136">
        <f>IF($N24="Comptant",C96,0)+IF($N24="30j",B96,0)</f>
        <v>0</v>
      </c>
      <c r="D199" s="136">
        <f>IF($N24="Comptant",D96,0)+IF($N24="30j",C96,0)+IF($N24="60j",B96,0)</f>
        <v>0</v>
      </c>
      <c r="E199" s="136">
        <f t="shared" si="196"/>
        <v>0</v>
      </c>
      <c r="F199" s="136">
        <f t="shared" si="196"/>
        <v>0</v>
      </c>
      <c r="G199" s="136">
        <f>IF($N24="Comptant",G96,0)+IF($N24="30j",F96,0)+IF($N24="60j",E96*(1+$C24),0)+IF($N24="90j",D96,0)</f>
        <v>0</v>
      </c>
      <c r="H199" s="136">
        <f t="shared" si="197"/>
        <v>0</v>
      </c>
      <c r="I199" s="136">
        <f t="shared" si="197"/>
        <v>0</v>
      </c>
      <c r="J199" s="136">
        <f t="shared" si="197"/>
        <v>0</v>
      </c>
      <c r="K199" s="136">
        <f t="shared" si="197"/>
        <v>0</v>
      </c>
      <c r="L199" s="136">
        <f t="shared" si="197"/>
        <v>0</v>
      </c>
      <c r="M199" s="136">
        <f t="shared" si="197"/>
        <v>0</v>
      </c>
      <c r="N199" s="136">
        <f t="shared" ref="N199:N208" si="202">SUM(B199:M199)</f>
        <v>0</v>
      </c>
      <c r="O199" s="136">
        <f t="shared" si="189"/>
        <v>0</v>
      </c>
      <c r="R199" s="75" t="s">
        <v>219</v>
      </c>
      <c r="S199" s="136">
        <f>IF($N24="Comptant",S96,0)</f>
        <v>0</v>
      </c>
      <c r="T199" s="136">
        <f>IF($N24="Comptant",T96,0)+IF($N24="30j",S96,0)</f>
        <v>0</v>
      </c>
      <c r="U199" s="136">
        <f>IF($N24="Comptant",U96,0)+IF($N24="30j",T96,0)+IF($N24="60j",S96,0)</f>
        <v>0</v>
      </c>
      <c r="V199" s="136">
        <f t="shared" si="198"/>
        <v>0</v>
      </c>
      <c r="W199" s="136">
        <f t="shared" si="198"/>
        <v>0</v>
      </c>
      <c r="X199" s="136">
        <f t="shared" si="198"/>
        <v>0</v>
      </c>
      <c r="Y199" s="136">
        <f t="shared" si="198"/>
        <v>0</v>
      </c>
      <c r="Z199" s="136">
        <f t="shared" si="198"/>
        <v>0</v>
      </c>
      <c r="AA199" s="136">
        <f t="shared" si="198"/>
        <v>0</v>
      </c>
      <c r="AB199" s="136">
        <f t="shared" si="198"/>
        <v>0</v>
      </c>
      <c r="AC199" s="136">
        <f t="shared" si="198"/>
        <v>0</v>
      </c>
      <c r="AD199" s="136">
        <f t="shared" si="198"/>
        <v>0</v>
      </c>
      <c r="AE199" s="136">
        <f>SUM(S199:AD199)</f>
        <v>0</v>
      </c>
      <c r="AF199" s="136">
        <f t="shared" si="192"/>
        <v>0</v>
      </c>
      <c r="AI199" s="75" t="s">
        <v>219</v>
      </c>
      <c r="AJ199" s="136">
        <f>IF($N24="Comptant",AJ96,0)</f>
        <v>0</v>
      </c>
      <c r="AK199" s="136">
        <f>IF($N24="Comptant",AK96,0)+IF($N24="30j",AJ96,0)</f>
        <v>0</v>
      </c>
      <c r="AL199" s="136">
        <f>IF($N24="Comptant",AL96,0)+IF($N24="30j",AK96,0)+IF($N24="60j",AJ96,0)</f>
        <v>0</v>
      </c>
      <c r="AM199" s="136">
        <f t="shared" si="199"/>
        <v>0</v>
      </c>
      <c r="AN199" s="136">
        <f t="shared" si="199"/>
        <v>0</v>
      </c>
      <c r="AO199" s="136">
        <f>IF($N24="Comptant",AO96,0)+IF($N24="30j",AN96,0)+IF($N24="60j",AM96*(1+$C24),0)+IF($N24="90j",AL96,0)</f>
        <v>0</v>
      </c>
      <c r="AP199" s="136">
        <f t="shared" si="200"/>
        <v>0</v>
      </c>
      <c r="AQ199" s="136">
        <f t="shared" si="200"/>
        <v>0</v>
      </c>
      <c r="AR199" s="136">
        <f t="shared" si="200"/>
        <v>0</v>
      </c>
      <c r="AS199" s="136">
        <f t="shared" si="200"/>
        <v>0</v>
      </c>
      <c r="AT199" s="136">
        <f t="shared" si="200"/>
        <v>0</v>
      </c>
      <c r="AU199" s="136">
        <f t="shared" si="200"/>
        <v>0</v>
      </c>
      <c r="AV199" s="136">
        <f>SUM(AJ199:AU199)</f>
        <v>0</v>
      </c>
      <c r="AW199" s="136">
        <f t="shared" si="195"/>
        <v>0</v>
      </c>
    </row>
    <row r="200" spans="1:49" ht="15.95" customHeight="1" x14ac:dyDescent="0.2">
      <c r="A200" s="119" t="s">
        <v>45</v>
      </c>
      <c r="B200" s="171">
        <f>SUM(B201:B203)</f>
        <v>0</v>
      </c>
      <c r="C200" s="171">
        <f t="shared" ref="C200:M200" si="203">SUM(C201:C203)</f>
        <v>0</v>
      </c>
      <c r="D200" s="171">
        <f t="shared" si="203"/>
        <v>0</v>
      </c>
      <c r="E200" s="171">
        <f t="shared" si="203"/>
        <v>0</v>
      </c>
      <c r="F200" s="171">
        <f t="shared" si="203"/>
        <v>0</v>
      </c>
      <c r="G200" s="171">
        <f t="shared" si="203"/>
        <v>0</v>
      </c>
      <c r="H200" s="171">
        <f t="shared" si="203"/>
        <v>0</v>
      </c>
      <c r="I200" s="171">
        <f t="shared" si="203"/>
        <v>0</v>
      </c>
      <c r="J200" s="171">
        <f t="shared" si="203"/>
        <v>0</v>
      </c>
      <c r="K200" s="171">
        <f t="shared" si="203"/>
        <v>0</v>
      </c>
      <c r="L200" s="171">
        <f t="shared" si="203"/>
        <v>0</v>
      </c>
      <c r="M200" s="171">
        <f t="shared" si="203"/>
        <v>0</v>
      </c>
      <c r="N200" s="77">
        <f t="shared" si="202"/>
        <v>0</v>
      </c>
      <c r="O200" s="77">
        <f t="shared" si="189"/>
        <v>0</v>
      </c>
      <c r="R200" s="119" t="s">
        <v>45</v>
      </c>
      <c r="S200" s="171">
        <f>SUM(S201:S203)</f>
        <v>0</v>
      </c>
      <c r="T200" s="171">
        <f t="shared" ref="T200:AD200" si="204">SUM(T201:T203)</f>
        <v>0</v>
      </c>
      <c r="U200" s="171">
        <f t="shared" si="204"/>
        <v>0</v>
      </c>
      <c r="V200" s="171">
        <f t="shared" si="204"/>
        <v>0</v>
      </c>
      <c r="W200" s="171">
        <f t="shared" si="204"/>
        <v>0</v>
      </c>
      <c r="X200" s="171">
        <f t="shared" si="204"/>
        <v>0</v>
      </c>
      <c r="Y200" s="171">
        <f t="shared" si="204"/>
        <v>0</v>
      </c>
      <c r="Z200" s="171">
        <f t="shared" si="204"/>
        <v>0</v>
      </c>
      <c r="AA200" s="171">
        <f t="shared" si="204"/>
        <v>0</v>
      </c>
      <c r="AB200" s="171">
        <f t="shared" si="204"/>
        <v>0</v>
      </c>
      <c r="AC200" s="171">
        <f t="shared" si="204"/>
        <v>0</v>
      </c>
      <c r="AD200" s="171">
        <f t="shared" si="204"/>
        <v>0</v>
      </c>
      <c r="AE200" s="77">
        <f t="shared" ref="AE200:AE208" si="205">SUM(S200:AD200)</f>
        <v>0</v>
      </c>
      <c r="AF200" s="77">
        <f t="shared" si="192"/>
        <v>0</v>
      </c>
      <c r="AI200" s="119" t="s">
        <v>45</v>
      </c>
      <c r="AJ200" s="171">
        <f>SUM(AJ201:AJ203)</f>
        <v>0</v>
      </c>
      <c r="AK200" s="171">
        <f t="shared" ref="AK200:AU200" si="206">SUM(AK201:AK203)</f>
        <v>0</v>
      </c>
      <c r="AL200" s="171">
        <f t="shared" si="206"/>
        <v>0</v>
      </c>
      <c r="AM200" s="171">
        <f t="shared" si="206"/>
        <v>0</v>
      </c>
      <c r="AN200" s="171">
        <f t="shared" si="206"/>
        <v>0</v>
      </c>
      <c r="AO200" s="171">
        <f t="shared" si="206"/>
        <v>0</v>
      </c>
      <c r="AP200" s="171">
        <f t="shared" si="206"/>
        <v>0</v>
      </c>
      <c r="AQ200" s="171">
        <f t="shared" si="206"/>
        <v>0</v>
      </c>
      <c r="AR200" s="171">
        <f t="shared" si="206"/>
        <v>0</v>
      </c>
      <c r="AS200" s="171">
        <f t="shared" si="206"/>
        <v>0</v>
      </c>
      <c r="AT200" s="171">
        <f t="shared" si="206"/>
        <v>0</v>
      </c>
      <c r="AU200" s="171">
        <f t="shared" si="206"/>
        <v>0</v>
      </c>
      <c r="AV200" s="77">
        <f t="shared" ref="AV200" si="207">SUM(AJ200:AU200)</f>
        <v>0</v>
      </c>
      <c r="AW200" s="77">
        <f t="shared" si="195"/>
        <v>0</v>
      </c>
    </row>
    <row r="201" spans="1:49" ht="15.95" customHeight="1" x14ac:dyDescent="0.2">
      <c r="A201" s="85" t="s">
        <v>215</v>
      </c>
      <c r="B201" s="136">
        <f>IF($N26="Comptant",B98,0)</f>
        <v>0</v>
      </c>
      <c r="C201" s="136">
        <f>IF($N26="Comptant",C98,0)+IF($N26="30j",B98,0)</f>
        <v>0</v>
      </c>
      <c r="D201" s="136">
        <f>IF($N26="Comptant",D98,0)+IF($N26="30j",C98,0)+IF($N26="60j",B98,0)</f>
        <v>0</v>
      </c>
      <c r="E201" s="136">
        <f t="shared" ref="E201:M203" si="208">IF($N26="Comptant",E98,0)+IF($N26="30j",D98,0)+IF($N26="60j",C98,0)+IF($N26="90j",B98,0)</f>
        <v>0</v>
      </c>
      <c r="F201" s="136">
        <f t="shared" si="208"/>
        <v>0</v>
      </c>
      <c r="G201" s="136">
        <f t="shared" si="208"/>
        <v>0</v>
      </c>
      <c r="H201" s="136">
        <f t="shared" si="208"/>
        <v>0</v>
      </c>
      <c r="I201" s="136">
        <f t="shared" si="208"/>
        <v>0</v>
      </c>
      <c r="J201" s="136">
        <f t="shared" si="208"/>
        <v>0</v>
      </c>
      <c r="K201" s="136">
        <f t="shared" si="208"/>
        <v>0</v>
      </c>
      <c r="L201" s="136">
        <f t="shared" si="208"/>
        <v>0</v>
      </c>
      <c r="M201" s="136">
        <f t="shared" si="208"/>
        <v>0</v>
      </c>
      <c r="N201" s="136">
        <f t="shared" si="202"/>
        <v>0</v>
      </c>
      <c r="O201" s="136">
        <f t="shared" si="189"/>
        <v>0</v>
      </c>
      <c r="R201" s="85" t="s">
        <v>215</v>
      </c>
      <c r="S201" s="136">
        <f>IF($N26="Comptant",S98,0)</f>
        <v>0</v>
      </c>
      <c r="T201" s="136">
        <f>IF($N26="Comptant",T98,0)+IF($N26="30j",S98,0)</f>
        <v>0</v>
      </c>
      <c r="U201" s="136">
        <f>IF($N26="Comptant",U98,0)+IF($N26="30j",T98,0)+IF($N26="60j",S98,0)</f>
        <v>0</v>
      </c>
      <c r="V201" s="136">
        <f t="shared" ref="V201:AD203" si="209">IF($N26="Comptant",V98,0)+IF($N26="30j",U98,0)+IF($N26="60j",T98,0)+IF($N26="90j",S98,0)</f>
        <v>0</v>
      </c>
      <c r="W201" s="136">
        <f t="shared" si="209"/>
        <v>0</v>
      </c>
      <c r="X201" s="136">
        <f t="shared" si="209"/>
        <v>0</v>
      </c>
      <c r="Y201" s="136">
        <f t="shared" si="209"/>
        <v>0</v>
      </c>
      <c r="Z201" s="136">
        <f t="shared" si="209"/>
        <v>0</v>
      </c>
      <c r="AA201" s="136">
        <f t="shared" si="209"/>
        <v>0</v>
      </c>
      <c r="AB201" s="136">
        <f t="shared" si="209"/>
        <v>0</v>
      </c>
      <c r="AC201" s="136">
        <f t="shared" si="209"/>
        <v>0</v>
      </c>
      <c r="AD201" s="136">
        <f t="shared" si="209"/>
        <v>0</v>
      </c>
      <c r="AE201" s="136">
        <f>SUM(S201:AD201)</f>
        <v>0</v>
      </c>
      <c r="AF201" s="136">
        <f t="shared" si="192"/>
        <v>0</v>
      </c>
      <c r="AI201" s="85" t="s">
        <v>215</v>
      </c>
      <c r="AJ201" s="136">
        <f>IF($N26="Comptant",AJ98,0)</f>
        <v>0</v>
      </c>
      <c r="AK201" s="136">
        <f>IF($N26="Comptant",AK98,0)+IF($N26="30j",AJ98,0)</f>
        <v>0</v>
      </c>
      <c r="AL201" s="136">
        <f>IF($N26="Comptant",AL98,0)+IF($N26="30j",AK98,0)+IF($N26="60j",AJ98,0)</f>
        <v>0</v>
      </c>
      <c r="AM201" s="136">
        <f t="shared" ref="AM201:AN203" si="210">IF($N26="Comptant",AM98,0)+IF($N26="30j",AL98,0)+IF($N26="60j",AK98,0)+IF($N26="90j",AJ98,0)</f>
        <v>0</v>
      </c>
      <c r="AN201" s="136">
        <f t="shared" si="210"/>
        <v>0</v>
      </c>
      <c r="AO201" s="136">
        <f>IF($N26="Comptant",AO98,0)+IF($N26="30j",AN98,0)+IF($N26="60j",AM98*(1+$C26),0)+IF($N26="90j",AL98,0)</f>
        <v>0</v>
      </c>
      <c r="AP201" s="136">
        <f t="shared" ref="AP201:AU203" si="211">IF($N26="Comptant",AP98,0)+IF($N26="30j",AO98,0)+IF($N26="60j",AN98,0)+IF($N26="90j",AM98,0)</f>
        <v>0</v>
      </c>
      <c r="AQ201" s="136">
        <f t="shared" si="211"/>
        <v>0</v>
      </c>
      <c r="AR201" s="136">
        <f t="shared" si="211"/>
        <v>0</v>
      </c>
      <c r="AS201" s="136">
        <f t="shared" si="211"/>
        <v>0</v>
      </c>
      <c r="AT201" s="136">
        <f t="shared" si="211"/>
        <v>0</v>
      </c>
      <c r="AU201" s="136">
        <f t="shared" si="211"/>
        <v>0</v>
      </c>
      <c r="AV201" s="136">
        <f>SUM(AJ201:AU201)</f>
        <v>0</v>
      </c>
      <c r="AW201" s="136">
        <f t="shared" si="195"/>
        <v>0</v>
      </c>
    </row>
    <row r="202" spans="1:49" ht="15.95" customHeight="1" x14ac:dyDescent="0.2">
      <c r="A202" s="85" t="s">
        <v>216</v>
      </c>
      <c r="B202" s="136">
        <f>IF($N27="Comptant",B99,0)</f>
        <v>0</v>
      </c>
      <c r="C202" s="136">
        <f>IF($N27="Comptant",C99,0)+IF($N27="30j",B99,0)</f>
        <v>0</v>
      </c>
      <c r="D202" s="136">
        <f>IF($N27="Comptant",D99,0)+IF($N27="30j",C99,0)+IF($N27="60j",B99,0)</f>
        <v>0</v>
      </c>
      <c r="E202" s="136">
        <f t="shared" si="208"/>
        <v>0</v>
      </c>
      <c r="F202" s="136">
        <f t="shared" si="208"/>
        <v>0</v>
      </c>
      <c r="G202" s="136">
        <f t="shared" si="208"/>
        <v>0</v>
      </c>
      <c r="H202" s="136">
        <f t="shared" si="208"/>
        <v>0</v>
      </c>
      <c r="I202" s="136">
        <f t="shared" si="208"/>
        <v>0</v>
      </c>
      <c r="J202" s="136">
        <f t="shared" si="208"/>
        <v>0</v>
      </c>
      <c r="K202" s="136">
        <f t="shared" si="208"/>
        <v>0</v>
      </c>
      <c r="L202" s="136">
        <f t="shared" si="208"/>
        <v>0</v>
      </c>
      <c r="M202" s="136">
        <f t="shared" si="208"/>
        <v>0</v>
      </c>
      <c r="N202" s="136">
        <f t="shared" si="202"/>
        <v>0</v>
      </c>
      <c r="O202" s="136">
        <f t="shared" si="189"/>
        <v>0</v>
      </c>
      <c r="R202" s="85" t="s">
        <v>216</v>
      </c>
      <c r="S202" s="136">
        <f>IF($N27="Comptant",S99,0)</f>
        <v>0</v>
      </c>
      <c r="T202" s="136">
        <f>IF($N27="Comptant",T99,0)+IF($N27="30j",S99,0)</f>
        <v>0</v>
      </c>
      <c r="U202" s="136">
        <f>IF($N27="Comptant",U99,0)+IF($N27="30j",T99,0)+IF($N27="60j",S99,0)</f>
        <v>0</v>
      </c>
      <c r="V202" s="136">
        <f t="shared" si="209"/>
        <v>0</v>
      </c>
      <c r="W202" s="136">
        <f t="shared" si="209"/>
        <v>0</v>
      </c>
      <c r="X202" s="136">
        <f t="shared" si="209"/>
        <v>0</v>
      </c>
      <c r="Y202" s="136">
        <f t="shared" si="209"/>
        <v>0</v>
      </c>
      <c r="Z202" s="136">
        <f t="shared" si="209"/>
        <v>0</v>
      </c>
      <c r="AA202" s="136">
        <f t="shared" si="209"/>
        <v>0</v>
      </c>
      <c r="AB202" s="136">
        <f t="shared" si="209"/>
        <v>0</v>
      </c>
      <c r="AC202" s="136">
        <f t="shared" si="209"/>
        <v>0</v>
      </c>
      <c r="AD202" s="136">
        <f t="shared" si="209"/>
        <v>0</v>
      </c>
      <c r="AE202" s="136">
        <f>SUM(S202:AD202)</f>
        <v>0</v>
      </c>
      <c r="AF202" s="136">
        <f t="shared" si="192"/>
        <v>0</v>
      </c>
      <c r="AI202" s="85" t="s">
        <v>216</v>
      </c>
      <c r="AJ202" s="136">
        <f>IF($N27="Comptant",AJ99,0)</f>
        <v>0</v>
      </c>
      <c r="AK202" s="136">
        <f>IF($N27="Comptant",AK99,0)+IF($N27="30j",AJ99,0)</f>
        <v>0</v>
      </c>
      <c r="AL202" s="136">
        <f>IF($N27="Comptant",AL99,0)+IF($N27="30j",AK99,0)+IF($N27="60j",AJ99,0)</f>
        <v>0</v>
      </c>
      <c r="AM202" s="136">
        <f t="shared" si="210"/>
        <v>0</v>
      </c>
      <c r="AN202" s="136">
        <f t="shared" si="210"/>
        <v>0</v>
      </c>
      <c r="AO202" s="136">
        <f>IF($N27="Comptant",AO99,0)+IF($N27="30j",AN99,0)+IF($N27="60j",AM99*(1+$C27),0)+IF($N27="90j",AL99,0)</f>
        <v>0</v>
      </c>
      <c r="AP202" s="136">
        <f t="shared" si="211"/>
        <v>0</v>
      </c>
      <c r="AQ202" s="136">
        <f t="shared" si="211"/>
        <v>0</v>
      </c>
      <c r="AR202" s="136">
        <f t="shared" si="211"/>
        <v>0</v>
      </c>
      <c r="AS202" s="136">
        <f t="shared" si="211"/>
        <v>0</v>
      </c>
      <c r="AT202" s="136">
        <f t="shared" si="211"/>
        <v>0</v>
      </c>
      <c r="AU202" s="136">
        <f t="shared" si="211"/>
        <v>0</v>
      </c>
      <c r="AV202" s="136">
        <f>SUM(AJ202:AU202)</f>
        <v>0</v>
      </c>
      <c r="AW202" s="136">
        <f t="shared" si="195"/>
        <v>0</v>
      </c>
    </row>
    <row r="203" spans="1:49" ht="15.95" customHeight="1" x14ac:dyDescent="0.2">
      <c r="A203" s="85" t="s">
        <v>217</v>
      </c>
      <c r="B203" s="136">
        <f>IF($N28="Comptant",B100,0)</f>
        <v>0</v>
      </c>
      <c r="C203" s="136">
        <f>IF($N28="Comptant",C100,0)+IF($N28="30j",B100,0)</f>
        <v>0</v>
      </c>
      <c r="D203" s="136">
        <f>IF($N28="Comptant",D100,0)+IF($N28="30j",C100,0)+IF($N28="60j",B100,0)</f>
        <v>0</v>
      </c>
      <c r="E203" s="136">
        <f t="shared" si="208"/>
        <v>0</v>
      </c>
      <c r="F203" s="136">
        <f t="shared" si="208"/>
        <v>0</v>
      </c>
      <c r="G203" s="136">
        <f t="shared" si="208"/>
        <v>0</v>
      </c>
      <c r="H203" s="136">
        <f t="shared" si="208"/>
        <v>0</v>
      </c>
      <c r="I203" s="136">
        <f t="shared" si="208"/>
        <v>0</v>
      </c>
      <c r="J203" s="136">
        <f t="shared" si="208"/>
        <v>0</v>
      </c>
      <c r="K203" s="136">
        <f t="shared" si="208"/>
        <v>0</v>
      </c>
      <c r="L203" s="136">
        <f t="shared" si="208"/>
        <v>0</v>
      </c>
      <c r="M203" s="136">
        <f t="shared" si="208"/>
        <v>0</v>
      </c>
      <c r="N203" s="136">
        <f t="shared" si="202"/>
        <v>0</v>
      </c>
      <c r="O203" s="136">
        <f t="shared" si="189"/>
        <v>0</v>
      </c>
      <c r="R203" s="85" t="s">
        <v>217</v>
      </c>
      <c r="S203" s="136">
        <f>IF($N28="Comptant",S100,0)</f>
        <v>0</v>
      </c>
      <c r="T203" s="136">
        <f>IF($N28="Comptant",T100,0)+IF($N28="30j",S100,0)</f>
        <v>0</v>
      </c>
      <c r="U203" s="136">
        <f>IF($N28="Comptant",U100,0)+IF($N28="30j",T100,0)+IF($N28="60j",S100,0)</f>
        <v>0</v>
      </c>
      <c r="V203" s="136">
        <f t="shared" si="209"/>
        <v>0</v>
      </c>
      <c r="W203" s="136">
        <f t="shared" si="209"/>
        <v>0</v>
      </c>
      <c r="X203" s="136">
        <f t="shared" si="209"/>
        <v>0</v>
      </c>
      <c r="Y203" s="136">
        <f t="shared" si="209"/>
        <v>0</v>
      </c>
      <c r="Z203" s="136">
        <f t="shared" si="209"/>
        <v>0</v>
      </c>
      <c r="AA203" s="136">
        <f t="shared" si="209"/>
        <v>0</v>
      </c>
      <c r="AB203" s="136">
        <f t="shared" si="209"/>
        <v>0</v>
      </c>
      <c r="AC203" s="136">
        <f t="shared" si="209"/>
        <v>0</v>
      </c>
      <c r="AD203" s="136">
        <f t="shared" si="209"/>
        <v>0</v>
      </c>
      <c r="AE203" s="136">
        <f>SUM(S203:AD203)</f>
        <v>0</v>
      </c>
      <c r="AF203" s="136">
        <f t="shared" si="192"/>
        <v>0</v>
      </c>
      <c r="AI203" s="85" t="s">
        <v>217</v>
      </c>
      <c r="AJ203" s="136">
        <f>IF($N28="Comptant",AJ100,0)</f>
        <v>0</v>
      </c>
      <c r="AK203" s="136">
        <f>IF($N28="Comptant",AK100,0)+IF($N28="30j",AJ100,0)</f>
        <v>0</v>
      </c>
      <c r="AL203" s="136">
        <f>IF($N28="Comptant",AL100,0)+IF($N28="30j",AK100,0)+IF($N28="60j",AJ100,0)</f>
        <v>0</v>
      </c>
      <c r="AM203" s="136">
        <f t="shared" si="210"/>
        <v>0</v>
      </c>
      <c r="AN203" s="136">
        <f t="shared" si="210"/>
        <v>0</v>
      </c>
      <c r="AO203" s="136">
        <f>IF($N28="Comptant",AO100,0)+IF($N28="30j",AN100,0)+IF($N28="60j",AM100*(1+$C28),0)+IF($N28="90j",AL100,0)</f>
        <v>0</v>
      </c>
      <c r="AP203" s="136">
        <f t="shared" si="211"/>
        <v>0</v>
      </c>
      <c r="AQ203" s="136">
        <f t="shared" si="211"/>
        <v>0</v>
      </c>
      <c r="AR203" s="136">
        <f t="shared" si="211"/>
        <v>0</v>
      </c>
      <c r="AS203" s="136">
        <f t="shared" si="211"/>
        <v>0</v>
      </c>
      <c r="AT203" s="136">
        <f t="shared" si="211"/>
        <v>0</v>
      </c>
      <c r="AU203" s="136">
        <f t="shared" si="211"/>
        <v>0</v>
      </c>
      <c r="AV203" s="136">
        <f>SUM(AJ203:AU203)</f>
        <v>0</v>
      </c>
      <c r="AW203" s="136">
        <f t="shared" si="195"/>
        <v>0</v>
      </c>
    </row>
    <row r="204" spans="1:49" ht="15.95" customHeight="1" x14ac:dyDescent="0.2">
      <c r="A204" s="75" t="s">
        <v>346</v>
      </c>
      <c r="B204" s="171">
        <f>B200+B194</f>
        <v>0</v>
      </c>
      <c r="C204" s="171">
        <f t="shared" ref="C204:M204" si="212">C200+C194</f>
        <v>0</v>
      </c>
      <c r="D204" s="171">
        <f t="shared" si="212"/>
        <v>0</v>
      </c>
      <c r="E204" s="171">
        <f t="shared" si="212"/>
        <v>0</v>
      </c>
      <c r="F204" s="171">
        <f t="shared" si="212"/>
        <v>0</v>
      </c>
      <c r="G204" s="171">
        <f t="shared" si="212"/>
        <v>0</v>
      </c>
      <c r="H204" s="171">
        <f t="shared" si="212"/>
        <v>0</v>
      </c>
      <c r="I204" s="171">
        <f t="shared" si="212"/>
        <v>0</v>
      </c>
      <c r="J204" s="171">
        <f t="shared" si="212"/>
        <v>0</v>
      </c>
      <c r="K204" s="171">
        <f t="shared" si="212"/>
        <v>0</v>
      </c>
      <c r="L204" s="171">
        <f t="shared" si="212"/>
        <v>0</v>
      </c>
      <c r="M204" s="171">
        <f t="shared" si="212"/>
        <v>0</v>
      </c>
      <c r="N204" s="136">
        <f t="shared" si="202"/>
        <v>0</v>
      </c>
      <c r="O204" s="136">
        <f t="shared" si="189"/>
        <v>0</v>
      </c>
      <c r="R204" s="75" t="s">
        <v>346</v>
      </c>
      <c r="S204" s="171">
        <f>S200+S194</f>
        <v>0</v>
      </c>
      <c r="T204" s="171">
        <f t="shared" ref="T204:AD204" si="213">T200+T194</f>
        <v>0</v>
      </c>
      <c r="U204" s="171">
        <f t="shared" si="213"/>
        <v>0</v>
      </c>
      <c r="V204" s="171">
        <f t="shared" si="213"/>
        <v>0</v>
      </c>
      <c r="W204" s="171">
        <f t="shared" si="213"/>
        <v>0</v>
      </c>
      <c r="X204" s="171">
        <f t="shared" si="213"/>
        <v>0</v>
      </c>
      <c r="Y204" s="171">
        <f t="shared" si="213"/>
        <v>0</v>
      </c>
      <c r="Z204" s="171">
        <f t="shared" si="213"/>
        <v>0</v>
      </c>
      <c r="AA204" s="171">
        <f t="shared" si="213"/>
        <v>0</v>
      </c>
      <c r="AB204" s="171">
        <f t="shared" si="213"/>
        <v>0</v>
      </c>
      <c r="AC204" s="171">
        <f t="shared" si="213"/>
        <v>0</v>
      </c>
      <c r="AD204" s="171">
        <f t="shared" si="213"/>
        <v>0</v>
      </c>
      <c r="AE204" s="136">
        <f t="shared" si="205"/>
        <v>0</v>
      </c>
      <c r="AF204" s="136">
        <f t="shared" si="192"/>
        <v>0</v>
      </c>
      <c r="AI204" s="75" t="s">
        <v>346</v>
      </c>
      <c r="AJ204" s="171">
        <f>AJ200+AJ194</f>
        <v>0</v>
      </c>
      <c r="AK204" s="171">
        <f t="shared" ref="AK204:AU204" si="214">AK200+AK194</f>
        <v>0</v>
      </c>
      <c r="AL204" s="171">
        <f t="shared" si="214"/>
        <v>0</v>
      </c>
      <c r="AM204" s="171">
        <f t="shared" si="214"/>
        <v>0</v>
      </c>
      <c r="AN204" s="171">
        <f t="shared" si="214"/>
        <v>0</v>
      </c>
      <c r="AO204" s="171">
        <f t="shared" si="214"/>
        <v>0</v>
      </c>
      <c r="AP204" s="171">
        <f t="shared" si="214"/>
        <v>0</v>
      </c>
      <c r="AQ204" s="171">
        <f t="shared" si="214"/>
        <v>0</v>
      </c>
      <c r="AR204" s="171">
        <f t="shared" si="214"/>
        <v>0</v>
      </c>
      <c r="AS204" s="171">
        <f t="shared" si="214"/>
        <v>0</v>
      </c>
      <c r="AT204" s="171">
        <f t="shared" si="214"/>
        <v>0</v>
      </c>
      <c r="AU204" s="171">
        <f t="shared" si="214"/>
        <v>0</v>
      </c>
      <c r="AV204" s="136">
        <f t="shared" ref="AV204:AV208" si="215">SUM(AJ204:AU204)</f>
        <v>0</v>
      </c>
      <c r="AW204" s="136">
        <f t="shared" si="195"/>
        <v>0</v>
      </c>
    </row>
    <row r="205" spans="1:49" ht="15.95" customHeight="1" x14ac:dyDescent="0.2">
      <c r="A205" s="75" t="s">
        <v>306</v>
      </c>
      <c r="B205" s="171">
        <v>0</v>
      </c>
      <c r="C205" s="171">
        <f>B102</f>
        <v>0</v>
      </c>
      <c r="D205" s="171">
        <f t="shared" ref="D205:M205" si="216">C102</f>
        <v>0</v>
      </c>
      <c r="E205" s="171">
        <f t="shared" si="216"/>
        <v>0</v>
      </c>
      <c r="F205" s="171">
        <f t="shared" si="216"/>
        <v>0</v>
      </c>
      <c r="G205" s="171">
        <f t="shared" si="216"/>
        <v>0</v>
      </c>
      <c r="H205" s="171">
        <f t="shared" si="216"/>
        <v>0</v>
      </c>
      <c r="I205" s="171">
        <f t="shared" si="216"/>
        <v>0</v>
      </c>
      <c r="J205" s="171">
        <f t="shared" si="216"/>
        <v>0</v>
      </c>
      <c r="K205" s="171">
        <f t="shared" si="216"/>
        <v>0</v>
      </c>
      <c r="L205" s="171">
        <f t="shared" si="216"/>
        <v>0</v>
      </c>
      <c r="M205" s="171">
        <f t="shared" si="216"/>
        <v>0</v>
      </c>
      <c r="N205" s="136">
        <f t="shared" si="202"/>
        <v>0</v>
      </c>
      <c r="O205" s="136">
        <f t="shared" si="189"/>
        <v>0</v>
      </c>
      <c r="R205" s="75" t="s">
        <v>306</v>
      </c>
      <c r="S205" s="171">
        <v>0</v>
      </c>
      <c r="T205" s="171">
        <f>S102</f>
        <v>0</v>
      </c>
      <c r="U205" s="171">
        <f t="shared" ref="U205:AD205" si="217">T102</f>
        <v>0</v>
      </c>
      <c r="V205" s="171">
        <f t="shared" si="217"/>
        <v>0</v>
      </c>
      <c r="W205" s="171">
        <f t="shared" si="217"/>
        <v>0</v>
      </c>
      <c r="X205" s="171">
        <f t="shared" si="217"/>
        <v>0</v>
      </c>
      <c r="Y205" s="171">
        <f t="shared" si="217"/>
        <v>0</v>
      </c>
      <c r="Z205" s="171">
        <f t="shared" si="217"/>
        <v>0</v>
      </c>
      <c r="AA205" s="171">
        <f t="shared" si="217"/>
        <v>0</v>
      </c>
      <c r="AB205" s="171">
        <f t="shared" si="217"/>
        <v>0</v>
      </c>
      <c r="AC205" s="171">
        <f t="shared" si="217"/>
        <v>0</v>
      </c>
      <c r="AD205" s="171">
        <f t="shared" si="217"/>
        <v>0</v>
      </c>
      <c r="AE205" s="136">
        <f t="shared" si="205"/>
        <v>0</v>
      </c>
      <c r="AF205" s="136">
        <f t="shared" si="192"/>
        <v>0</v>
      </c>
      <c r="AI205" s="75" t="s">
        <v>306</v>
      </c>
      <c r="AJ205" s="171">
        <v>0</v>
      </c>
      <c r="AK205" s="171">
        <f>AJ102</f>
        <v>0</v>
      </c>
      <c r="AL205" s="171">
        <f t="shared" ref="AL205:AU205" si="218">AK102</f>
        <v>0</v>
      </c>
      <c r="AM205" s="171">
        <f t="shared" si="218"/>
        <v>0</v>
      </c>
      <c r="AN205" s="171">
        <f t="shared" si="218"/>
        <v>0</v>
      </c>
      <c r="AO205" s="171">
        <f t="shared" si="218"/>
        <v>0</v>
      </c>
      <c r="AP205" s="171">
        <f t="shared" si="218"/>
        <v>0</v>
      </c>
      <c r="AQ205" s="171">
        <f t="shared" si="218"/>
        <v>0</v>
      </c>
      <c r="AR205" s="171">
        <f t="shared" si="218"/>
        <v>0</v>
      </c>
      <c r="AS205" s="171">
        <f t="shared" si="218"/>
        <v>0</v>
      </c>
      <c r="AT205" s="171">
        <f t="shared" si="218"/>
        <v>0</v>
      </c>
      <c r="AU205" s="171">
        <f t="shared" si="218"/>
        <v>0</v>
      </c>
      <c r="AV205" s="136">
        <f t="shared" si="215"/>
        <v>0</v>
      </c>
      <c r="AW205" s="136">
        <f t="shared" si="195"/>
        <v>0</v>
      </c>
    </row>
    <row r="206" spans="1:49" ht="15.95" customHeight="1" x14ac:dyDescent="0.2">
      <c r="A206" s="75" t="s">
        <v>61</v>
      </c>
      <c r="B206" s="171"/>
      <c r="C206" s="171"/>
      <c r="D206" s="171"/>
      <c r="E206" s="171"/>
      <c r="F206" s="171"/>
      <c r="G206" s="171"/>
      <c r="H206" s="171"/>
      <c r="I206" s="171"/>
      <c r="J206" s="171"/>
      <c r="K206" s="171"/>
      <c r="L206" s="171"/>
      <c r="M206" s="171"/>
      <c r="N206" s="136">
        <f t="shared" si="202"/>
        <v>0</v>
      </c>
      <c r="O206" s="136">
        <f t="shared" si="189"/>
        <v>0</v>
      </c>
      <c r="R206" s="75" t="s">
        <v>61</v>
      </c>
      <c r="S206" s="171"/>
      <c r="T206" s="171"/>
      <c r="U206" s="171"/>
      <c r="V206" s="171"/>
      <c r="W206" s="171"/>
      <c r="X206" s="171"/>
      <c r="Y206" s="171"/>
      <c r="Z206" s="171"/>
      <c r="AA206" s="171"/>
      <c r="AB206" s="171"/>
      <c r="AC206" s="171"/>
      <c r="AD206" s="171"/>
      <c r="AE206" s="136">
        <f t="shared" si="205"/>
        <v>0</v>
      </c>
      <c r="AF206" s="136">
        <f t="shared" si="192"/>
        <v>0</v>
      </c>
      <c r="AI206" s="75" t="s">
        <v>61</v>
      </c>
      <c r="AJ206" s="171"/>
      <c r="AK206" s="171"/>
      <c r="AL206" s="171"/>
      <c r="AM206" s="171"/>
      <c r="AN206" s="171"/>
      <c r="AO206" s="171"/>
      <c r="AP206" s="171"/>
      <c r="AQ206" s="171"/>
      <c r="AR206" s="171"/>
      <c r="AS206" s="171"/>
      <c r="AT206" s="171"/>
      <c r="AU206" s="171"/>
      <c r="AV206" s="136">
        <f t="shared" si="215"/>
        <v>0</v>
      </c>
      <c r="AW206" s="136">
        <f t="shared" si="195"/>
        <v>0</v>
      </c>
    </row>
    <row r="207" spans="1:49" ht="15.95" customHeight="1" x14ac:dyDescent="0.2">
      <c r="A207" s="75" t="s">
        <v>63</v>
      </c>
      <c r="B207" s="171"/>
      <c r="C207" s="171"/>
      <c r="D207" s="171"/>
      <c r="E207" s="171"/>
      <c r="F207" s="171"/>
      <c r="G207" s="171"/>
      <c r="H207" s="171"/>
      <c r="I207" s="171"/>
      <c r="J207" s="171"/>
      <c r="K207" s="171"/>
      <c r="L207" s="171"/>
      <c r="M207" s="171"/>
      <c r="N207" s="136">
        <f t="shared" si="202"/>
        <v>0</v>
      </c>
      <c r="O207" s="136">
        <f t="shared" si="189"/>
        <v>0</v>
      </c>
      <c r="R207" s="75" t="s">
        <v>63</v>
      </c>
      <c r="S207" s="171"/>
      <c r="T207" s="171"/>
      <c r="U207" s="171"/>
      <c r="V207" s="171"/>
      <c r="W207" s="171"/>
      <c r="X207" s="171"/>
      <c r="Y207" s="171"/>
      <c r="Z207" s="171"/>
      <c r="AA207" s="171"/>
      <c r="AB207" s="171"/>
      <c r="AC207" s="171"/>
      <c r="AD207" s="171"/>
      <c r="AE207" s="136">
        <f t="shared" si="205"/>
        <v>0</v>
      </c>
      <c r="AF207" s="136">
        <f t="shared" si="192"/>
        <v>0</v>
      </c>
      <c r="AI207" s="75" t="s">
        <v>63</v>
      </c>
      <c r="AJ207" s="171"/>
      <c r="AK207" s="171"/>
      <c r="AL207" s="171"/>
      <c r="AM207" s="171"/>
      <c r="AN207" s="171"/>
      <c r="AO207" s="171"/>
      <c r="AP207" s="171"/>
      <c r="AQ207" s="171"/>
      <c r="AR207" s="171"/>
      <c r="AS207" s="171"/>
      <c r="AT207" s="171"/>
      <c r="AU207" s="171"/>
      <c r="AV207" s="136">
        <f t="shared" si="215"/>
        <v>0</v>
      </c>
      <c r="AW207" s="136">
        <f t="shared" si="195"/>
        <v>0</v>
      </c>
    </row>
    <row r="208" spans="1:49" ht="15.95" customHeight="1" x14ac:dyDescent="0.2">
      <c r="A208" s="353" t="s">
        <v>333</v>
      </c>
      <c r="B208" s="92">
        <f>B194+B200+B205+B206+B207</f>
        <v>0</v>
      </c>
      <c r="C208" s="171"/>
      <c r="D208" s="171"/>
      <c r="E208" s="171"/>
      <c r="F208" s="171"/>
      <c r="G208" s="171"/>
      <c r="H208" s="171"/>
      <c r="I208" s="171"/>
      <c r="J208" s="171"/>
      <c r="K208" s="171"/>
      <c r="L208" s="171"/>
      <c r="M208" s="171"/>
      <c r="N208" s="136">
        <f t="shared" si="202"/>
        <v>0</v>
      </c>
      <c r="O208" s="136">
        <f t="shared" si="189"/>
        <v>0</v>
      </c>
      <c r="R208" s="167" t="s">
        <v>333</v>
      </c>
      <c r="S208" s="92">
        <f>S194+S200+S205+S206+S207</f>
        <v>0</v>
      </c>
      <c r="T208" s="171"/>
      <c r="U208" s="171"/>
      <c r="V208" s="171"/>
      <c r="W208" s="171"/>
      <c r="X208" s="171"/>
      <c r="Y208" s="171"/>
      <c r="Z208" s="171"/>
      <c r="AA208" s="171"/>
      <c r="AB208" s="171"/>
      <c r="AC208" s="171"/>
      <c r="AD208" s="171"/>
      <c r="AE208" s="136">
        <f t="shared" si="205"/>
        <v>0</v>
      </c>
      <c r="AF208" s="136">
        <f t="shared" si="192"/>
        <v>0</v>
      </c>
      <c r="AI208" s="167" t="s">
        <v>333</v>
      </c>
      <c r="AJ208" s="92">
        <f>AJ194+AJ200+AJ205+AJ206+AJ207</f>
        <v>0</v>
      </c>
      <c r="AK208" s="171"/>
      <c r="AL208" s="171"/>
      <c r="AM208" s="171"/>
      <c r="AN208" s="171"/>
      <c r="AO208" s="171"/>
      <c r="AP208" s="171"/>
      <c r="AQ208" s="171"/>
      <c r="AR208" s="171"/>
      <c r="AS208" s="171"/>
      <c r="AT208" s="171"/>
      <c r="AU208" s="171"/>
      <c r="AV208" s="136">
        <f t="shared" si="215"/>
        <v>0</v>
      </c>
      <c r="AW208" s="136">
        <f t="shared" si="195"/>
        <v>0</v>
      </c>
    </row>
    <row r="209" spans="1:49" ht="15.95" customHeight="1" x14ac:dyDescent="0.2"/>
    <row r="210" spans="1:49" ht="15.95" customHeight="1" x14ac:dyDescent="0.2">
      <c r="A210" s="468" t="s">
        <v>221</v>
      </c>
      <c r="R210" s="72" t="s">
        <v>221</v>
      </c>
      <c r="AI210" s="72" t="s">
        <v>221</v>
      </c>
    </row>
    <row r="211" spans="1:49" ht="15.95" customHeight="1" x14ac:dyDescent="0.2">
      <c r="A211" s="469"/>
      <c r="R211" s="72"/>
      <c r="AI211" s="72"/>
    </row>
    <row r="212" spans="1:49" ht="15.95" customHeight="1" x14ac:dyDescent="0.2">
      <c r="A212" s="120" t="s">
        <v>46</v>
      </c>
      <c r="B212" s="171">
        <f>SUM(B213:B215)</f>
        <v>0</v>
      </c>
      <c r="C212" s="171">
        <f t="shared" ref="C212:M212" si="219">SUM(C213:C215)</f>
        <v>0</v>
      </c>
      <c r="D212" s="171">
        <f t="shared" si="219"/>
        <v>0</v>
      </c>
      <c r="E212" s="171">
        <f t="shared" si="219"/>
        <v>0</v>
      </c>
      <c r="F212" s="171">
        <f t="shared" si="219"/>
        <v>0</v>
      </c>
      <c r="G212" s="171">
        <f t="shared" si="219"/>
        <v>0</v>
      </c>
      <c r="H212" s="171">
        <f t="shared" si="219"/>
        <v>0</v>
      </c>
      <c r="I212" s="171">
        <f t="shared" si="219"/>
        <v>0</v>
      </c>
      <c r="J212" s="171">
        <f t="shared" si="219"/>
        <v>0</v>
      </c>
      <c r="K212" s="171">
        <f t="shared" si="219"/>
        <v>0</v>
      </c>
      <c r="L212" s="171">
        <f t="shared" si="219"/>
        <v>0</v>
      </c>
      <c r="M212" s="171">
        <f t="shared" si="219"/>
        <v>0</v>
      </c>
      <c r="N212" s="171">
        <f t="shared" ref="N212:N216" si="220">SUM(B212:M212)</f>
        <v>0</v>
      </c>
      <c r="O212" s="171">
        <f t="shared" ref="O212:O237" si="221">N109-N212</f>
        <v>0</v>
      </c>
      <c r="R212" s="120" t="s">
        <v>46</v>
      </c>
      <c r="S212" s="171">
        <f>SUM(S213:S215)</f>
        <v>0</v>
      </c>
      <c r="T212" s="171">
        <f t="shared" ref="T212:AD212" si="222">SUM(T213:T215)</f>
        <v>0</v>
      </c>
      <c r="U212" s="171">
        <f t="shared" si="222"/>
        <v>0</v>
      </c>
      <c r="V212" s="171">
        <f t="shared" si="222"/>
        <v>0</v>
      </c>
      <c r="W212" s="171">
        <f t="shared" si="222"/>
        <v>0</v>
      </c>
      <c r="X212" s="171">
        <f t="shared" si="222"/>
        <v>0</v>
      </c>
      <c r="Y212" s="171">
        <f t="shared" si="222"/>
        <v>0</v>
      </c>
      <c r="Z212" s="171">
        <f t="shared" si="222"/>
        <v>0</v>
      </c>
      <c r="AA212" s="171">
        <f t="shared" si="222"/>
        <v>0</v>
      </c>
      <c r="AB212" s="171">
        <f t="shared" si="222"/>
        <v>0</v>
      </c>
      <c r="AC212" s="171">
        <f t="shared" si="222"/>
        <v>0</v>
      </c>
      <c r="AD212" s="171">
        <f t="shared" si="222"/>
        <v>0</v>
      </c>
      <c r="AE212" s="171">
        <f t="shared" ref="AE212:AE216" si="223">SUM(S212:AD212)</f>
        <v>0</v>
      </c>
      <c r="AF212" s="171">
        <f t="shared" ref="AF212:AF237" si="224">AE109-AE212</f>
        <v>0</v>
      </c>
      <c r="AI212" s="120" t="s">
        <v>46</v>
      </c>
      <c r="AJ212" s="171">
        <f>SUM(AJ213:AJ215)</f>
        <v>0</v>
      </c>
      <c r="AK212" s="171">
        <f t="shared" ref="AK212:AU212" si="225">SUM(AK213:AK215)</f>
        <v>0</v>
      </c>
      <c r="AL212" s="171">
        <f t="shared" si="225"/>
        <v>0</v>
      </c>
      <c r="AM212" s="171">
        <f t="shared" si="225"/>
        <v>0</v>
      </c>
      <c r="AN212" s="171">
        <f t="shared" si="225"/>
        <v>0</v>
      </c>
      <c r="AO212" s="171">
        <f t="shared" si="225"/>
        <v>0</v>
      </c>
      <c r="AP212" s="171">
        <f t="shared" si="225"/>
        <v>0</v>
      </c>
      <c r="AQ212" s="171">
        <f t="shared" si="225"/>
        <v>0</v>
      </c>
      <c r="AR212" s="171">
        <f t="shared" si="225"/>
        <v>0</v>
      </c>
      <c r="AS212" s="171">
        <f t="shared" si="225"/>
        <v>0</v>
      </c>
      <c r="AT212" s="171">
        <f t="shared" si="225"/>
        <v>0</v>
      </c>
      <c r="AU212" s="171">
        <f t="shared" si="225"/>
        <v>0</v>
      </c>
      <c r="AV212" s="171">
        <f t="shared" ref="AV212:AV216" si="226">SUM(AJ212:AU212)</f>
        <v>0</v>
      </c>
      <c r="AW212" s="171">
        <f t="shared" ref="AW212:AW237" si="227">AV109-AV212</f>
        <v>0</v>
      </c>
    </row>
    <row r="213" spans="1:49" ht="15.95" customHeight="1" x14ac:dyDescent="0.2">
      <c r="A213" s="281" t="s">
        <v>211</v>
      </c>
      <c r="B213" s="136">
        <f>IF($N38="Comptant",B110,0)</f>
        <v>0</v>
      </c>
      <c r="C213" s="136">
        <f>IF($N38="Comptant",C110,0)+IF($N38="30j",B110,0)</f>
        <v>0</v>
      </c>
      <c r="D213" s="136">
        <f>IF($N38="Comptant",D110,0)+IF($N38="30j",C110,0)+IF($N38="60j",B110,0)</f>
        <v>0</v>
      </c>
      <c r="E213" s="136">
        <f t="shared" ref="E213:M215" si="228">IF($N38="Comptant",E110,0)+IF($N38="30j",D110,0)+IF($N38="60j",C110,0)+IF($N38="90j",B110,0)</f>
        <v>0</v>
      </c>
      <c r="F213" s="136">
        <f t="shared" si="228"/>
        <v>0</v>
      </c>
      <c r="G213" s="136">
        <f t="shared" si="228"/>
        <v>0</v>
      </c>
      <c r="H213" s="136">
        <f t="shared" si="228"/>
        <v>0</v>
      </c>
      <c r="I213" s="136">
        <f t="shared" si="228"/>
        <v>0</v>
      </c>
      <c r="J213" s="136">
        <f t="shared" si="228"/>
        <v>0</v>
      </c>
      <c r="K213" s="136">
        <f t="shared" si="228"/>
        <v>0</v>
      </c>
      <c r="L213" s="136">
        <f t="shared" si="228"/>
        <v>0</v>
      </c>
      <c r="M213" s="136">
        <f t="shared" si="228"/>
        <v>0</v>
      </c>
      <c r="N213" s="136">
        <f t="shared" si="220"/>
        <v>0</v>
      </c>
      <c r="O213" s="136">
        <f t="shared" si="221"/>
        <v>0</v>
      </c>
      <c r="R213" s="281" t="s">
        <v>211</v>
      </c>
      <c r="S213" s="136">
        <f>IF($N38="Comptant",S110,0)</f>
        <v>0</v>
      </c>
      <c r="T213" s="136">
        <f>IF($N38="Comptant",T110,0)+IF($N38="30j",S110,0)</f>
        <v>0</v>
      </c>
      <c r="U213" s="136">
        <f>IF($N38="Comptant",U110,0)+IF($N38="30j",T110,0)+IF($N38="60j",S110,0)</f>
        <v>0</v>
      </c>
      <c r="V213" s="136">
        <f t="shared" ref="V213:AD215" si="229">IF($N38="Comptant",V110,0)+IF($N38="30j",U110,0)+IF($N38="60j",T110,0)+IF($N38="90j",S110,0)</f>
        <v>0</v>
      </c>
      <c r="W213" s="136">
        <f t="shared" si="229"/>
        <v>0</v>
      </c>
      <c r="X213" s="136">
        <f t="shared" si="229"/>
        <v>0</v>
      </c>
      <c r="Y213" s="136">
        <f t="shared" si="229"/>
        <v>0</v>
      </c>
      <c r="Z213" s="136">
        <f t="shared" si="229"/>
        <v>0</v>
      </c>
      <c r="AA213" s="136">
        <f t="shared" si="229"/>
        <v>0</v>
      </c>
      <c r="AB213" s="136">
        <f t="shared" si="229"/>
        <v>0</v>
      </c>
      <c r="AC213" s="136">
        <f t="shared" si="229"/>
        <v>0</v>
      </c>
      <c r="AD213" s="136">
        <f t="shared" si="229"/>
        <v>0</v>
      </c>
      <c r="AE213" s="136">
        <f t="shared" si="223"/>
        <v>0</v>
      </c>
      <c r="AF213" s="136">
        <f t="shared" si="224"/>
        <v>0</v>
      </c>
      <c r="AI213" s="281" t="s">
        <v>211</v>
      </c>
      <c r="AJ213" s="136">
        <f>IF($N38="Comptant",AJ110,0)</f>
        <v>0</v>
      </c>
      <c r="AK213" s="136">
        <f>IF($N38="Comptant",AK110,0)+IF($N38="30j",AJ110,0)</f>
        <v>0</v>
      </c>
      <c r="AL213" s="136">
        <f>IF($N38="Comptant",AL110,0)+IF($N38="30j",AK110,0)+IF($N38="60j",AJ110,0)</f>
        <v>0</v>
      </c>
      <c r="AM213" s="136">
        <f t="shared" ref="AM213:AN215" si="230">IF($N38="Comptant",AM110,0)+IF($N38="30j",AL110,0)+IF($N38="60j",AK110,0)+IF($N38="90j",AJ110,0)</f>
        <v>0</v>
      </c>
      <c r="AN213" s="136">
        <f t="shared" si="230"/>
        <v>0</v>
      </c>
      <c r="AO213" s="136">
        <f>IF($N38="Comptant",AO110,0)+IF($N38="30j",AN110,0)+IF($N38="60j",AM110*(1+$C38),0)+IF($N38="90j",AL110,0)</f>
        <v>0</v>
      </c>
      <c r="AP213" s="136">
        <f t="shared" ref="AP213:AU215" si="231">IF($N38="Comptant",AP110,0)+IF($N38="30j",AO110,0)+IF($N38="60j",AN110,0)+IF($N38="90j",AM110,0)</f>
        <v>0</v>
      </c>
      <c r="AQ213" s="136">
        <f t="shared" si="231"/>
        <v>0</v>
      </c>
      <c r="AR213" s="136">
        <f t="shared" si="231"/>
        <v>0</v>
      </c>
      <c r="AS213" s="136">
        <f t="shared" si="231"/>
        <v>0</v>
      </c>
      <c r="AT213" s="136">
        <f t="shared" si="231"/>
        <v>0</v>
      </c>
      <c r="AU213" s="136">
        <f t="shared" si="231"/>
        <v>0</v>
      </c>
      <c r="AV213" s="136">
        <f t="shared" si="226"/>
        <v>0</v>
      </c>
      <c r="AW213" s="136">
        <f t="shared" si="227"/>
        <v>0</v>
      </c>
    </row>
    <row r="214" spans="1:49" ht="15.95" customHeight="1" x14ac:dyDescent="0.2">
      <c r="A214" s="282" t="s">
        <v>212</v>
      </c>
      <c r="B214" s="136">
        <f>IF($N39="Comptant",B111,0)</f>
        <v>0</v>
      </c>
      <c r="C214" s="136">
        <f>IF($N39="Comptant",C111,0)+IF($N39="30j",B111,0)</f>
        <v>0</v>
      </c>
      <c r="D214" s="136">
        <f>IF($N39="Comptant",D111,0)+IF($N39="30j",C111,0)+IF($N39="60j",B111,0)</f>
        <v>0</v>
      </c>
      <c r="E214" s="136">
        <f t="shared" si="228"/>
        <v>0</v>
      </c>
      <c r="F214" s="136">
        <f t="shared" si="228"/>
        <v>0</v>
      </c>
      <c r="G214" s="136">
        <f t="shared" si="228"/>
        <v>0</v>
      </c>
      <c r="H214" s="136">
        <f t="shared" si="228"/>
        <v>0</v>
      </c>
      <c r="I214" s="136">
        <f t="shared" si="228"/>
        <v>0</v>
      </c>
      <c r="J214" s="136">
        <f t="shared" si="228"/>
        <v>0</v>
      </c>
      <c r="K214" s="136">
        <f t="shared" si="228"/>
        <v>0</v>
      </c>
      <c r="L214" s="136">
        <f t="shared" si="228"/>
        <v>0</v>
      </c>
      <c r="M214" s="136">
        <f t="shared" si="228"/>
        <v>0</v>
      </c>
      <c r="N214" s="136">
        <f t="shared" si="220"/>
        <v>0</v>
      </c>
      <c r="O214" s="136">
        <f t="shared" si="221"/>
        <v>0</v>
      </c>
      <c r="R214" s="282" t="s">
        <v>212</v>
      </c>
      <c r="S214" s="136">
        <f>IF($N39="Comptant",S111,0)</f>
        <v>0</v>
      </c>
      <c r="T214" s="136">
        <f>IF($N39="Comptant",T111,0)+IF($N39="30j",S111,0)</f>
        <v>0</v>
      </c>
      <c r="U214" s="136">
        <f>IF($N39="Comptant",U111,0)+IF($N39="30j",T111,0)+IF($N39="60j",S111,0)</f>
        <v>0</v>
      </c>
      <c r="V214" s="136">
        <f t="shared" si="229"/>
        <v>0</v>
      </c>
      <c r="W214" s="136">
        <f t="shared" si="229"/>
        <v>0</v>
      </c>
      <c r="X214" s="136">
        <f t="shared" si="229"/>
        <v>0</v>
      </c>
      <c r="Y214" s="136">
        <f t="shared" si="229"/>
        <v>0</v>
      </c>
      <c r="Z214" s="136">
        <f t="shared" si="229"/>
        <v>0</v>
      </c>
      <c r="AA214" s="136">
        <f t="shared" si="229"/>
        <v>0</v>
      </c>
      <c r="AB214" s="136">
        <f t="shared" si="229"/>
        <v>0</v>
      </c>
      <c r="AC214" s="136">
        <f t="shared" si="229"/>
        <v>0</v>
      </c>
      <c r="AD214" s="136">
        <f t="shared" si="229"/>
        <v>0</v>
      </c>
      <c r="AE214" s="136">
        <f t="shared" si="223"/>
        <v>0</v>
      </c>
      <c r="AF214" s="136">
        <f t="shared" si="224"/>
        <v>0</v>
      </c>
      <c r="AI214" s="282" t="s">
        <v>212</v>
      </c>
      <c r="AJ214" s="136">
        <f>IF($N39="Comptant",AJ111,0)</f>
        <v>0</v>
      </c>
      <c r="AK214" s="136">
        <f>IF($N39="Comptant",AK111,0)+IF($N39="30j",AJ111,0)</f>
        <v>0</v>
      </c>
      <c r="AL214" s="136">
        <f>IF($N39="Comptant",AL111,0)+IF($N39="30j",AK111,0)+IF($N39="60j",AJ111,0)</f>
        <v>0</v>
      </c>
      <c r="AM214" s="136">
        <f t="shared" si="230"/>
        <v>0</v>
      </c>
      <c r="AN214" s="136">
        <f t="shared" si="230"/>
        <v>0</v>
      </c>
      <c r="AO214" s="136">
        <f>IF($N39="Comptant",AO111,0)+IF($N39="30j",AN111,0)+IF($N39="60j",AM111*(1+$C39),0)+IF($N39="90j",AL111,0)</f>
        <v>0</v>
      </c>
      <c r="AP214" s="136">
        <f t="shared" si="231"/>
        <v>0</v>
      </c>
      <c r="AQ214" s="136">
        <f t="shared" si="231"/>
        <v>0</v>
      </c>
      <c r="AR214" s="136">
        <f t="shared" si="231"/>
        <v>0</v>
      </c>
      <c r="AS214" s="136">
        <f t="shared" si="231"/>
        <v>0</v>
      </c>
      <c r="AT214" s="136">
        <f t="shared" si="231"/>
        <v>0</v>
      </c>
      <c r="AU214" s="136">
        <f t="shared" si="231"/>
        <v>0</v>
      </c>
      <c r="AV214" s="136">
        <f t="shared" si="226"/>
        <v>0</v>
      </c>
      <c r="AW214" s="136">
        <f t="shared" si="227"/>
        <v>0</v>
      </c>
    </row>
    <row r="215" spans="1:49" ht="15.95" customHeight="1" x14ac:dyDescent="0.2">
      <c r="A215" s="282" t="s">
        <v>310</v>
      </c>
      <c r="B215" s="136">
        <f>IF($N40="Comptant",B112,0)</f>
        <v>0</v>
      </c>
      <c r="C215" s="136">
        <f>IF($N40="Comptant",C112,0)+IF($N40="30j",B112,0)</f>
        <v>0</v>
      </c>
      <c r="D215" s="136">
        <f>IF($N40="Comptant",D112,0)+IF($N40="30j",C112,0)+IF($N40="60j",B112,0)</f>
        <v>0</v>
      </c>
      <c r="E215" s="136">
        <f t="shared" si="228"/>
        <v>0</v>
      </c>
      <c r="F215" s="136">
        <f t="shared" si="228"/>
        <v>0</v>
      </c>
      <c r="G215" s="136">
        <f t="shared" si="228"/>
        <v>0</v>
      </c>
      <c r="H215" s="136">
        <f t="shared" si="228"/>
        <v>0</v>
      </c>
      <c r="I215" s="136">
        <f t="shared" si="228"/>
        <v>0</v>
      </c>
      <c r="J215" s="136">
        <f t="shared" si="228"/>
        <v>0</v>
      </c>
      <c r="K215" s="136">
        <f t="shared" si="228"/>
        <v>0</v>
      </c>
      <c r="L215" s="136">
        <f t="shared" si="228"/>
        <v>0</v>
      </c>
      <c r="M215" s="136">
        <f t="shared" si="228"/>
        <v>0</v>
      </c>
      <c r="N215" s="136">
        <f t="shared" si="220"/>
        <v>0</v>
      </c>
      <c r="O215" s="136">
        <f t="shared" si="221"/>
        <v>0</v>
      </c>
      <c r="R215" s="282" t="s">
        <v>310</v>
      </c>
      <c r="S215" s="136">
        <f>IF($N40="Comptant",S112,0)</f>
        <v>0</v>
      </c>
      <c r="T215" s="136">
        <f>IF($N40="Comptant",T112,0)+IF($N40="30j",S112,0)</f>
        <v>0</v>
      </c>
      <c r="U215" s="136">
        <f>IF($N40="Comptant",U112,0)+IF($N40="30j",T112,0)+IF($N40="60j",S112,0)</f>
        <v>0</v>
      </c>
      <c r="V215" s="136">
        <f t="shared" si="229"/>
        <v>0</v>
      </c>
      <c r="W215" s="136">
        <f t="shared" si="229"/>
        <v>0</v>
      </c>
      <c r="X215" s="136">
        <f t="shared" si="229"/>
        <v>0</v>
      </c>
      <c r="Y215" s="136">
        <f t="shared" si="229"/>
        <v>0</v>
      </c>
      <c r="Z215" s="136">
        <f t="shared" si="229"/>
        <v>0</v>
      </c>
      <c r="AA215" s="136">
        <f t="shared" si="229"/>
        <v>0</v>
      </c>
      <c r="AB215" s="136">
        <f t="shared" si="229"/>
        <v>0</v>
      </c>
      <c r="AC215" s="136">
        <f t="shared" si="229"/>
        <v>0</v>
      </c>
      <c r="AD215" s="136">
        <f t="shared" si="229"/>
        <v>0</v>
      </c>
      <c r="AE215" s="136">
        <f t="shared" si="223"/>
        <v>0</v>
      </c>
      <c r="AF215" s="136">
        <f t="shared" si="224"/>
        <v>0</v>
      </c>
      <c r="AI215" s="282" t="s">
        <v>310</v>
      </c>
      <c r="AJ215" s="136">
        <f>IF($N40="Comptant",AJ112,0)</f>
        <v>0</v>
      </c>
      <c r="AK215" s="136">
        <f>IF($N40="Comptant",AK112,0)+IF($N40="30j",AJ112,0)</f>
        <v>0</v>
      </c>
      <c r="AL215" s="136">
        <f>IF($N40="Comptant",AL112,0)+IF($N40="30j",AK112,0)+IF($N40="60j",AJ112,0)</f>
        <v>0</v>
      </c>
      <c r="AM215" s="136">
        <f t="shared" si="230"/>
        <v>0</v>
      </c>
      <c r="AN215" s="136">
        <f t="shared" si="230"/>
        <v>0</v>
      </c>
      <c r="AO215" s="136">
        <f>IF($N40="Comptant",AO112,0)+IF($N40="30j",AN112,0)+IF($N40="60j",AM112*(1+$C40),0)+IF($N40="90j",AL112,0)</f>
        <v>0</v>
      </c>
      <c r="AP215" s="136">
        <f t="shared" si="231"/>
        <v>0</v>
      </c>
      <c r="AQ215" s="136">
        <f t="shared" si="231"/>
        <v>0</v>
      </c>
      <c r="AR215" s="136">
        <f t="shared" si="231"/>
        <v>0</v>
      </c>
      <c r="AS215" s="136">
        <f t="shared" si="231"/>
        <v>0</v>
      </c>
      <c r="AT215" s="136">
        <f t="shared" si="231"/>
        <v>0</v>
      </c>
      <c r="AU215" s="136">
        <f t="shared" si="231"/>
        <v>0</v>
      </c>
      <c r="AV215" s="136">
        <f t="shared" si="226"/>
        <v>0</v>
      </c>
      <c r="AW215" s="136">
        <f t="shared" si="227"/>
        <v>0</v>
      </c>
    </row>
    <row r="216" spans="1:49" ht="15.95" customHeight="1" x14ac:dyDescent="0.2">
      <c r="A216" s="120" t="s">
        <v>315</v>
      </c>
      <c r="B216" s="171">
        <f>SUM(B217:B219)</f>
        <v>0</v>
      </c>
      <c r="C216" s="171">
        <f t="shared" ref="C216:M216" si="232">SUM(C217:C219)</f>
        <v>0</v>
      </c>
      <c r="D216" s="171">
        <f t="shared" si="232"/>
        <v>0</v>
      </c>
      <c r="E216" s="171">
        <f t="shared" si="232"/>
        <v>0</v>
      </c>
      <c r="F216" s="171">
        <f t="shared" si="232"/>
        <v>0</v>
      </c>
      <c r="G216" s="171">
        <f t="shared" si="232"/>
        <v>0</v>
      </c>
      <c r="H216" s="171">
        <f t="shared" si="232"/>
        <v>0</v>
      </c>
      <c r="I216" s="171">
        <f t="shared" si="232"/>
        <v>0</v>
      </c>
      <c r="J216" s="171">
        <f t="shared" si="232"/>
        <v>0</v>
      </c>
      <c r="K216" s="171">
        <f t="shared" si="232"/>
        <v>0</v>
      </c>
      <c r="L216" s="171">
        <f t="shared" si="232"/>
        <v>0</v>
      </c>
      <c r="M216" s="171">
        <f t="shared" si="232"/>
        <v>0</v>
      </c>
      <c r="N216" s="171">
        <f t="shared" si="220"/>
        <v>0</v>
      </c>
      <c r="O216" s="171">
        <f t="shared" si="221"/>
        <v>0</v>
      </c>
      <c r="R216" s="120" t="s">
        <v>315</v>
      </c>
      <c r="S216" s="171">
        <f>SUM(S217:S219)</f>
        <v>0</v>
      </c>
      <c r="T216" s="171">
        <f t="shared" ref="T216:AD216" si="233">SUM(T217:T219)</f>
        <v>0</v>
      </c>
      <c r="U216" s="171">
        <f t="shared" si="233"/>
        <v>0</v>
      </c>
      <c r="V216" s="171">
        <f t="shared" si="233"/>
        <v>0</v>
      </c>
      <c r="W216" s="171">
        <f t="shared" si="233"/>
        <v>0</v>
      </c>
      <c r="X216" s="171">
        <f t="shared" si="233"/>
        <v>0</v>
      </c>
      <c r="Y216" s="171">
        <f t="shared" si="233"/>
        <v>0</v>
      </c>
      <c r="Z216" s="171">
        <f t="shared" si="233"/>
        <v>0</v>
      </c>
      <c r="AA216" s="171">
        <f t="shared" si="233"/>
        <v>0</v>
      </c>
      <c r="AB216" s="171">
        <f t="shared" si="233"/>
        <v>0</v>
      </c>
      <c r="AC216" s="171">
        <f t="shared" si="233"/>
        <v>0</v>
      </c>
      <c r="AD216" s="171">
        <f t="shared" si="233"/>
        <v>0</v>
      </c>
      <c r="AE216" s="171">
        <f t="shared" si="223"/>
        <v>0</v>
      </c>
      <c r="AF216" s="171">
        <f t="shared" si="224"/>
        <v>0</v>
      </c>
      <c r="AI216" s="120" t="s">
        <v>315</v>
      </c>
      <c r="AJ216" s="171">
        <f>SUM(AJ217:AJ219)</f>
        <v>0</v>
      </c>
      <c r="AK216" s="171">
        <f t="shared" ref="AK216:AU216" si="234">SUM(AK217:AK219)</f>
        <v>0</v>
      </c>
      <c r="AL216" s="171">
        <f t="shared" si="234"/>
        <v>0</v>
      </c>
      <c r="AM216" s="171">
        <f t="shared" si="234"/>
        <v>0</v>
      </c>
      <c r="AN216" s="171">
        <f t="shared" si="234"/>
        <v>0</v>
      </c>
      <c r="AO216" s="171">
        <f t="shared" si="234"/>
        <v>0</v>
      </c>
      <c r="AP216" s="171">
        <f t="shared" si="234"/>
        <v>0</v>
      </c>
      <c r="AQ216" s="171">
        <f t="shared" si="234"/>
        <v>0</v>
      </c>
      <c r="AR216" s="171">
        <f t="shared" si="234"/>
        <v>0</v>
      </c>
      <c r="AS216" s="171">
        <f t="shared" si="234"/>
        <v>0</v>
      </c>
      <c r="AT216" s="171">
        <f t="shared" si="234"/>
        <v>0</v>
      </c>
      <c r="AU216" s="171">
        <f t="shared" si="234"/>
        <v>0</v>
      </c>
      <c r="AV216" s="171">
        <f t="shared" si="226"/>
        <v>0</v>
      </c>
      <c r="AW216" s="171">
        <f t="shared" si="227"/>
        <v>0</v>
      </c>
    </row>
    <row r="217" spans="1:49" ht="15.95" customHeight="1" x14ac:dyDescent="0.2">
      <c r="A217" s="281" t="s">
        <v>316</v>
      </c>
      <c r="B217" s="136">
        <f>IF($N42="Comptant",B114,0)</f>
        <v>0</v>
      </c>
      <c r="C217" s="136">
        <f>IF($N42="Comptant",C114,0)+IF($N42="30j",B114,0)</f>
        <v>0</v>
      </c>
      <c r="D217" s="136">
        <f>IF($N42="Comptant",D114,0)+IF($N42="30j",C114,0)+IF($N42="60j",B114,0)</f>
        <v>0</v>
      </c>
      <c r="E217" s="136">
        <f t="shared" ref="E217:M219" si="235">IF($N42="Comptant",E114,0)+IF($N42="30j",D114,0)+IF($N42="60j",C114,0)+IF($N42="90j",B114,0)</f>
        <v>0</v>
      </c>
      <c r="F217" s="136">
        <f t="shared" si="235"/>
        <v>0</v>
      </c>
      <c r="G217" s="136">
        <f t="shared" si="235"/>
        <v>0</v>
      </c>
      <c r="H217" s="136">
        <f t="shared" si="235"/>
        <v>0</v>
      </c>
      <c r="I217" s="136">
        <f t="shared" si="235"/>
        <v>0</v>
      </c>
      <c r="J217" s="136">
        <f t="shared" si="235"/>
        <v>0</v>
      </c>
      <c r="K217" s="136">
        <f t="shared" si="235"/>
        <v>0</v>
      </c>
      <c r="L217" s="136">
        <f t="shared" si="235"/>
        <v>0</v>
      </c>
      <c r="M217" s="136">
        <f t="shared" si="235"/>
        <v>0</v>
      </c>
      <c r="N217" s="136">
        <f t="shared" ref="N217:N219" si="236">SUM(B217:M217)</f>
        <v>0</v>
      </c>
      <c r="O217" s="136">
        <f t="shared" si="221"/>
        <v>0</v>
      </c>
      <c r="R217" s="281" t="s">
        <v>316</v>
      </c>
      <c r="S217" s="136">
        <f>IF($N42="Comptant",S114,0)</f>
        <v>0</v>
      </c>
      <c r="T217" s="136">
        <f>IF($N42="Comptant",T114,0)+IF($N42="30j",S114,0)</f>
        <v>0</v>
      </c>
      <c r="U217" s="136">
        <f>IF($N42="Comptant",U114,0)+IF($N42="30j",T114,0)+IF($N42="60j",S114,0)</f>
        <v>0</v>
      </c>
      <c r="V217" s="136">
        <f t="shared" ref="V217:AD219" si="237">IF($N42="Comptant",V114,0)+IF($N42="30j",U114,0)+IF($N42="60j",T114,0)+IF($N42="90j",S114,0)</f>
        <v>0</v>
      </c>
      <c r="W217" s="136">
        <f t="shared" si="237"/>
        <v>0</v>
      </c>
      <c r="X217" s="136">
        <f t="shared" si="237"/>
        <v>0</v>
      </c>
      <c r="Y217" s="136">
        <f t="shared" si="237"/>
        <v>0</v>
      </c>
      <c r="Z217" s="136">
        <f t="shared" si="237"/>
        <v>0</v>
      </c>
      <c r="AA217" s="136">
        <f t="shared" si="237"/>
        <v>0</v>
      </c>
      <c r="AB217" s="136">
        <f t="shared" si="237"/>
        <v>0</v>
      </c>
      <c r="AC217" s="136">
        <f t="shared" si="237"/>
        <v>0</v>
      </c>
      <c r="AD217" s="136">
        <f t="shared" si="237"/>
        <v>0</v>
      </c>
      <c r="AE217" s="136">
        <f t="shared" ref="AE217:AE219" si="238">SUM(S217:AD217)</f>
        <v>0</v>
      </c>
      <c r="AF217" s="136">
        <f t="shared" si="224"/>
        <v>0</v>
      </c>
      <c r="AI217" s="281" t="s">
        <v>316</v>
      </c>
      <c r="AJ217" s="136">
        <f>IF($N42="Comptant",AJ114,0)</f>
        <v>0</v>
      </c>
      <c r="AK217" s="136">
        <f>IF($N42="Comptant",AK114,0)+IF($N42="30j",AJ114,0)</f>
        <v>0</v>
      </c>
      <c r="AL217" s="136">
        <f>IF($N42="Comptant",AL114,0)+IF($N42="30j",AK114,0)+IF($N42="60j",AJ114,0)</f>
        <v>0</v>
      </c>
      <c r="AM217" s="136">
        <f t="shared" ref="AM217:AN219" si="239">IF($N42="Comptant",AM114,0)+IF($N42="30j",AL114,0)+IF($N42="60j",AK114,0)+IF($N42="90j",AJ114,0)</f>
        <v>0</v>
      </c>
      <c r="AN217" s="136">
        <f t="shared" si="239"/>
        <v>0</v>
      </c>
      <c r="AO217" s="136">
        <f>IF($N42="Comptant",AO114,0)+IF($N42="30j",AN114,0)+IF($N42="60j",AM114*(1+$C42),0)+IF($N42="90j",AL114,0)</f>
        <v>0</v>
      </c>
      <c r="AP217" s="136">
        <f t="shared" ref="AP217:AU219" si="240">IF($N42="Comptant",AP114,0)+IF($N42="30j",AO114,0)+IF($N42="60j",AN114,0)+IF($N42="90j",AM114,0)</f>
        <v>0</v>
      </c>
      <c r="AQ217" s="136">
        <f t="shared" si="240"/>
        <v>0</v>
      </c>
      <c r="AR217" s="136">
        <f t="shared" si="240"/>
        <v>0</v>
      </c>
      <c r="AS217" s="136">
        <f t="shared" si="240"/>
        <v>0</v>
      </c>
      <c r="AT217" s="136">
        <f t="shared" si="240"/>
        <v>0</v>
      </c>
      <c r="AU217" s="136">
        <f t="shared" si="240"/>
        <v>0</v>
      </c>
      <c r="AV217" s="136">
        <f t="shared" ref="AV217:AV219" si="241">SUM(AJ217:AU217)</f>
        <v>0</v>
      </c>
      <c r="AW217" s="136">
        <f t="shared" si="227"/>
        <v>0</v>
      </c>
    </row>
    <row r="218" spans="1:49" ht="15.95" customHeight="1" x14ac:dyDescent="0.2">
      <c r="A218" s="281" t="s">
        <v>317</v>
      </c>
      <c r="B218" s="136">
        <f>IF($N43="Comptant",B115,0)</f>
        <v>0</v>
      </c>
      <c r="C218" s="136">
        <f>IF($N43="Comptant",C115,0)+IF($N43="30j",B115,0)</f>
        <v>0</v>
      </c>
      <c r="D218" s="136">
        <f>IF($N43="Comptant",D115,0)+IF($N43="30j",C115,0)+IF($N43="60j",B115,0)</f>
        <v>0</v>
      </c>
      <c r="E218" s="136">
        <f t="shared" si="235"/>
        <v>0</v>
      </c>
      <c r="F218" s="136">
        <f t="shared" si="235"/>
        <v>0</v>
      </c>
      <c r="G218" s="136">
        <f t="shared" si="235"/>
        <v>0</v>
      </c>
      <c r="H218" s="136">
        <f t="shared" si="235"/>
        <v>0</v>
      </c>
      <c r="I218" s="136">
        <f t="shared" si="235"/>
        <v>0</v>
      </c>
      <c r="J218" s="136">
        <f t="shared" si="235"/>
        <v>0</v>
      </c>
      <c r="K218" s="136">
        <f t="shared" si="235"/>
        <v>0</v>
      </c>
      <c r="L218" s="136">
        <f t="shared" si="235"/>
        <v>0</v>
      </c>
      <c r="M218" s="136">
        <f t="shared" si="235"/>
        <v>0</v>
      </c>
      <c r="N218" s="136">
        <f t="shared" si="236"/>
        <v>0</v>
      </c>
      <c r="O218" s="136">
        <f t="shared" si="221"/>
        <v>0</v>
      </c>
      <c r="R218" s="281" t="s">
        <v>317</v>
      </c>
      <c r="S218" s="136">
        <f>IF($N43="Comptant",S115,0)</f>
        <v>0</v>
      </c>
      <c r="T218" s="136">
        <f>IF($N43="Comptant",T115,0)+IF($N43="30j",S115,0)</f>
        <v>0</v>
      </c>
      <c r="U218" s="136">
        <f>IF($N43="Comptant",U115,0)+IF($N43="30j",T115,0)+IF($N43="60j",S115,0)</f>
        <v>0</v>
      </c>
      <c r="V218" s="136">
        <f t="shared" si="237"/>
        <v>0</v>
      </c>
      <c r="W218" s="136">
        <f t="shared" si="237"/>
        <v>0</v>
      </c>
      <c r="X218" s="136">
        <f t="shared" si="237"/>
        <v>0</v>
      </c>
      <c r="Y218" s="136">
        <f t="shared" si="237"/>
        <v>0</v>
      </c>
      <c r="Z218" s="136">
        <f t="shared" si="237"/>
        <v>0</v>
      </c>
      <c r="AA218" s="136">
        <f t="shared" si="237"/>
        <v>0</v>
      </c>
      <c r="AB218" s="136">
        <f t="shared" si="237"/>
        <v>0</v>
      </c>
      <c r="AC218" s="136">
        <f t="shared" si="237"/>
        <v>0</v>
      </c>
      <c r="AD218" s="136">
        <f t="shared" si="237"/>
        <v>0</v>
      </c>
      <c r="AE218" s="136">
        <f t="shared" si="238"/>
        <v>0</v>
      </c>
      <c r="AF218" s="136">
        <f t="shared" si="224"/>
        <v>0</v>
      </c>
      <c r="AI218" s="281" t="s">
        <v>317</v>
      </c>
      <c r="AJ218" s="136">
        <f>IF($N43="Comptant",AJ115,0)</f>
        <v>0</v>
      </c>
      <c r="AK218" s="136">
        <f>IF($N43="Comptant",AK115,0)+IF($N43="30j",AJ115,0)</f>
        <v>0</v>
      </c>
      <c r="AL218" s="136">
        <f>IF($N43="Comptant",AL115,0)+IF($N43="30j",AK115,0)+IF($N43="60j",AJ115,0)</f>
        <v>0</v>
      </c>
      <c r="AM218" s="136">
        <f t="shared" si="239"/>
        <v>0</v>
      </c>
      <c r="AN218" s="136">
        <f t="shared" si="239"/>
        <v>0</v>
      </c>
      <c r="AO218" s="136">
        <f>IF($N43="Comptant",AO115,0)+IF($N43="30j",AN115,0)+IF($N43="60j",AM115*(1+$C43),0)+IF($N43="90j",AL115,0)</f>
        <v>0</v>
      </c>
      <c r="AP218" s="136">
        <f t="shared" si="240"/>
        <v>0</v>
      </c>
      <c r="AQ218" s="136">
        <f t="shared" si="240"/>
        <v>0</v>
      </c>
      <c r="AR218" s="136">
        <f t="shared" si="240"/>
        <v>0</v>
      </c>
      <c r="AS218" s="136">
        <f t="shared" si="240"/>
        <v>0</v>
      </c>
      <c r="AT218" s="136">
        <f t="shared" si="240"/>
        <v>0</v>
      </c>
      <c r="AU218" s="136">
        <f t="shared" si="240"/>
        <v>0</v>
      </c>
      <c r="AV218" s="136">
        <f t="shared" si="241"/>
        <v>0</v>
      </c>
      <c r="AW218" s="136">
        <f t="shared" si="227"/>
        <v>0</v>
      </c>
    </row>
    <row r="219" spans="1:49" ht="15.95" customHeight="1" x14ac:dyDescent="0.2">
      <c r="A219" s="281" t="s">
        <v>318</v>
      </c>
      <c r="B219" s="136">
        <f>IF($N44="Comptant",B116,0)</f>
        <v>0</v>
      </c>
      <c r="C219" s="136">
        <f>IF($N44="Comptant",C116,0)+IF($N44="30j",B116,0)</f>
        <v>0</v>
      </c>
      <c r="D219" s="136">
        <f>IF($N44="Comptant",D116,0)+IF($N44="30j",C116,0)+IF($N44="60j",B116,0)</f>
        <v>0</v>
      </c>
      <c r="E219" s="136">
        <f t="shared" si="235"/>
        <v>0</v>
      </c>
      <c r="F219" s="136">
        <f t="shared" si="235"/>
        <v>0</v>
      </c>
      <c r="G219" s="136">
        <f t="shared" si="235"/>
        <v>0</v>
      </c>
      <c r="H219" s="136">
        <f t="shared" si="235"/>
        <v>0</v>
      </c>
      <c r="I219" s="136">
        <f t="shared" si="235"/>
        <v>0</v>
      </c>
      <c r="J219" s="136">
        <f t="shared" si="235"/>
        <v>0</v>
      </c>
      <c r="K219" s="136">
        <f t="shared" si="235"/>
        <v>0</v>
      </c>
      <c r="L219" s="136">
        <f t="shared" si="235"/>
        <v>0</v>
      </c>
      <c r="M219" s="136">
        <f t="shared" si="235"/>
        <v>0</v>
      </c>
      <c r="N219" s="136">
        <f t="shared" si="236"/>
        <v>0</v>
      </c>
      <c r="O219" s="136">
        <f t="shared" si="221"/>
        <v>0</v>
      </c>
      <c r="R219" s="281" t="s">
        <v>318</v>
      </c>
      <c r="S219" s="136">
        <f>IF($N44="Comptant",S116,0)</f>
        <v>0</v>
      </c>
      <c r="T219" s="136">
        <f>IF($N44="Comptant",T116,0)+IF($N44="30j",S116,0)</f>
        <v>0</v>
      </c>
      <c r="U219" s="136">
        <f>IF($N44="Comptant",U116,0)+IF($N44="30j",T116,0)+IF($N44="60j",S116,0)</f>
        <v>0</v>
      </c>
      <c r="V219" s="136">
        <f t="shared" si="237"/>
        <v>0</v>
      </c>
      <c r="W219" s="136">
        <f t="shared" si="237"/>
        <v>0</v>
      </c>
      <c r="X219" s="136">
        <f t="shared" si="237"/>
        <v>0</v>
      </c>
      <c r="Y219" s="136">
        <f t="shared" si="237"/>
        <v>0</v>
      </c>
      <c r="Z219" s="136">
        <f t="shared" si="237"/>
        <v>0</v>
      </c>
      <c r="AA219" s="136">
        <f t="shared" si="237"/>
        <v>0</v>
      </c>
      <c r="AB219" s="136">
        <f t="shared" si="237"/>
        <v>0</v>
      </c>
      <c r="AC219" s="136">
        <f t="shared" si="237"/>
        <v>0</v>
      </c>
      <c r="AD219" s="136">
        <f t="shared" si="237"/>
        <v>0</v>
      </c>
      <c r="AE219" s="136">
        <f t="shared" si="238"/>
        <v>0</v>
      </c>
      <c r="AF219" s="136">
        <f t="shared" si="224"/>
        <v>0</v>
      </c>
      <c r="AI219" s="281" t="s">
        <v>318</v>
      </c>
      <c r="AJ219" s="136">
        <f>IF($N44="Comptant",AJ116,0)</f>
        <v>0</v>
      </c>
      <c r="AK219" s="136">
        <f>IF($N44="Comptant",AK116,0)+IF($N44="30j",AJ116,0)</f>
        <v>0</v>
      </c>
      <c r="AL219" s="136">
        <f>IF($N44="Comptant",AL116,0)+IF($N44="30j",AK116,0)+IF($N44="60j",AJ116,0)</f>
        <v>0</v>
      </c>
      <c r="AM219" s="136">
        <f t="shared" si="239"/>
        <v>0</v>
      </c>
      <c r="AN219" s="136">
        <f t="shared" si="239"/>
        <v>0</v>
      </c>
      <c r="AO219" s="136">
        <f>IF($N44="Comptant",AO116,0)+IF($N44="30j",AN116,0)+IF($N44="60j",AM116*(1+$C44),0)+IF($N44="90j",AL116,0)</f>
        <v>0</v>
      </c>
      <c r="AP219" s="136">
        <f t="shared" si="240"/>
        <v>0</v>
      </c>
      <c r="AQ219" s="136">
        <f t="shared" si="240"/>
        <v>0</v>
      </c>
      <c r="AR219" s="136">
        <f t="shared" si="240"/>
        <v>0</v>
      </c>
      <c r="AS219" s="136">
        <f t="shared" si="240"/>
        <v>0</v>
      </c>
      <c r="AT219" s="136">
        <f t="shared" si="240"/>
        <v>0</v>
      </c>
      <c r="AU219" s="136">
        <f t="shared" si="240"/>
        <v>0</v>
      </c>
      <c r="AV219" s="136">
        <f t="shared" si="241"/>
        <v>0</v>
      </c>
      <c r="AW219" s="136">
        <f t="shared" si="227"/>
        <v>0</v>
      </c>
    </row>
    <row r="220" spans="1:49" ht="15.95" customHeight="1" x14ac:dyDescent="0.2">
      <c r="A220" s="120" t="s">
        <v>182</v>
      </c>
      <c r="B220" s="171">
        <f t="shared" ref="B220:M220" si="242">SUM(B221:B231)</f>
        <v>0</v>
      </c>
      <c r="C220" s="171">
        <f t="shared" si="242"/>
        <v>0</v>
      </c>
      <c r="D220" s="171">
        <f t="shared" si="242"/>
        <v>0</v>
      </c>
      <c r="E220" s="171">
        <f t="shared" si="242"/>
        <v>0</v>
      </c>
      <c r="F220" s="171">
        <f t="shared" si="242"/>
        <v>0</v>
      </c>
      <c r="G220" s="171">
        <f t="shared" si="242"/>
        <v>0</v>
      </c>
      <c r="H220" s="171">
        <f t="shared" si="242"/>
        <v>0</v>
      </c>
      <c r="I220" s="171">
        <f t="shared" si="242"/>
        <v>0</v>
      </c>
      <c r="J220" s="171">
        <f t="shared" si="242"/>
        <v>0</v>
      </c>
      <c r="K220" s="171">
        <f t="shared" si="242"/>
        <v>0</v>
      </c>
      <c r="L220" s="171">
        <f t="shared" si="242"/>
        <v>0</v>
      </c>
      <c r="M220" s="171">
        <f t="shared" si="242"/>
        <v>0</v>
      </c>
      <c r="N220" s="171">
        <f t="shared" ref="N220" si="243">SUM(B220:M220)</f>
        <v>0</v>
      </c>
      <c r="O220" s="171">
        <f t="shared" si="221"/>
        <v>0</v>
      </c>
      <c r="R220" s="120" t="s">
        <v>182</v>
      </c>
      <c r="S220" s="171">
        <f t="shared" ref="S220:AD220" si="244">SUM(S221:S231)</f>
        <v>0</v>
      </c>
      <c r="T220" s="171">
        <f t="shared" si="244"/>
        <v>0</v>
      </c>
      <c r="U220" s="171">
        <f t="shared" si="244"/>
        <v>0</v>
      </c>
      <c r="V220" s="171">
        <f t="shared" si="244"/>
        <v>0</v>
      </c>
      <c r="W220" s="171">
        <f t="shared" si="244"/>
        <v>0</v>
      </c>
      <c r="X220" s="171">
        <f t="shared" si="244"/>
        <v>0</v>
      </c>
      <c r="Y220" s="171">
        <f t="shared" si="244"/>
        <v>0</v>
      </c>
      <c r="Z220" s="171">
        <f t="shared" si="244"/>
        <v>0</v>
      </c>
      <c r="AA220" s="171">
        <f t="shared" si="244"/>
        <v>0</v>
      </c>
      <c r="AB220" s="171">
        <f t="shared" si="244"/>
        <v>0</v>
      </c>
      <c r="AC220" s="171">
        <f t="shared" si="244"/>
        <v>0</v>
      </c>
      <c r="AD220" s="171">
        <f t="shared" si="244"/>
        <v>0</v>
      </c>
      <c r="AE220" s="171">
        <f t="shared" ref="AE220" si="245">SUM(S220:AD220)</f>
        <v>0</v>
      </c>
      <c r="AF220" s="171">
        <f t="shared" si="224"/>
        <v>0</v>
      </c>
      <c r="AI220" s="120" t="s">
        <v>182</v>
      </c>
      <c r="AJ220" s="171">
        <f t="shared" ref="AJ220:AU220" si="246">SUM(AJ221:AJ231)</f>
        <v>0</v>
      </c>
      <c r="AK220" s="171">
        <f t="shared" si="246"/>
        <v>0</v>
      </c>
      <c r="AL220" s="171">
        <f t="shared" si="246"/>
        <v>0</v>
      </c>
      <c r="AM220" s="171">
        <f t="shared" si="246"/>
        <v>0</v>
      </c>
      <c r="AN220" s="171">
        <f t="shared" si="246"/>
        <v>0</v>
      </c>
      <c r="AO220" s="171">
        <f t="shared" si="246"/>
        <v>0</v>
      </c>
      <c r="AP220" s="171">
        <f t="shared" si="246"/>
        <v>0</v>
      </c>
      <c r="AQ220" s="171">
        <f t="shared" si="246"/>
        <v>0</v>
      </c>
      <c r="AR220" s="171">
        <f t="shared" si="246"/>
        <v>0</v>
      </c>
      <c r="AS220" s="171">
        <f t="shared" si="246"/>
        <v>0</v>
      </c>
      <c r="AT220" s="171">
        <f t="shared" si="246"/>
        <v>0</v>
      </c>
      <c r="AU220" s="171">
        <f t="shared" si="246"/>
        <v>0</v>
      </c>
      <c r="AV220" s="171">
        <f t="shared" ref="AV220" si="247">SUM(AJ220:AU220)</f>
        <v>0</v>
      </c>
      <c r="AW220" s="171">
        <f t="shared" si="227"/>
        <v>0</v>
      </c>
    </row>
    <row r="221" spans="1:49" ht="15.95" customHeight="1" x14ac:dyDescent="0.2">
      <c r="A221" s="283" t="s">
        <v>222</v>
      </c>
      <c r="B221" s="136">
        <f t="shared" ref="B221:B235" si="248">IF($N46="Comptant",B118,0)</f>
        <v>0</v>
      </c>
      <c r="C221" s="136">
        <f t="shared" ref="C221:C235" si="249">IF($N46="Comptant",C118,0)+IF($N46="30j",B118,0)</f>
        <v>0</v>
      </c>
      <c r="D221" s="136">
        <f t="shared" ref="D221:D235" si="250">IF($N46="Comptant",D118,0)+IF($N46="30j",C118,0)+IF($N46="60j",B118,0)</f>
        <v>0</v>
      </c>
      <c r="E221" s="136">
        <f t="shared" ref="E221:E235" si="251">IF($N46="Comptant",E118,0)+IF($N46="30j",D118,0)+IF($N46="60j",C118,0)+IF($N46="90j",B118,0)</f>
        <v>0</v>
      </c>
      <c r="F221" s="136">
        <f t="shared" ref="F221:F235" si="252">IF($N46="Comptant",F118,0)+IF($N46="30j",E118,0)+IF($N46="60j",D118,0)+IF($N46="90j",C118,0)</f>
        <v>0</v>
      </c>
      <c r="G221" s="136">
        <f t="shared" ref="G221:G235" si="253">IF($N46="Comptant",G118,0)+IF($N46="30j",F118,0)+IF($N46="60j",E118,0)+IF($N46="90j",D118,0)</f>
        <v>0</v>
      </c>
      <c r="H221" s="136">
        <f t="shared" ref="H221:H235" si="254">IF($N46="Comptant",H118,0)+IF($N46="30j",G118,0)+IF($N46="60j",F118,0)+IF($N46="90j",E118,0)</f>
        <v>0</v>
      </c>
      <c r="I221" s="136">
        <f t="shared" ref="I221:I235" si="255">IF($N46="Comptant",I118,0)+IF($N46="30j",H118,0)+IF($N46="60j",G118,0)+IF($N46="90j",F118,0)</f>
        <v>0</v>
      </c>
      <c r="J221" s="136">
        <f t="shared" ref="J221:J235" si="256">IF($N46="Comptant",J118,0)+IF($N46="30j",I118,0)+IF($N46="60j",H118,0)+IF($N46="90j",G118,0)</f>
        <v>0</v>
      </c>
      <c r="K221" s="136">
        <f t="shared" ref="K221:K235" si="257">IF($N46="Comptant",K118,0)+IF($N46="30j",J118,0)+IF($N46="60j",I118,0)+IF($N46="90j",H118,0)</f>
        <v>0</v>
      </c>
      <c r="L221" s="136">
        <f t="shared" ref="L221:L235" si="258">IF($N46="Comptant",L118,0)+IF($N46="30j",K118,0)+IF($N46="60j",J118,0)+IF($N46="90j",I118,0)</f>
        <v>0</v>
      </c>
      <c r="M221" s="136">
        <f t="shared" ref="M221:M235" si="259">IF($N46="Comptant",M118,0)+IF($N46="30j",L118,0)+IF($N46="60j",K118,0)+IF($N46="90j",J118,0)</f>
        <v>0</v>
      </c>
      <c r="N221" s="136">
        <f t="shared" ref="N221:N237" si="260">SUM(B221:M221)</f>
        <v>0</v>
      </c>
      <c r="O221" s="136">
        <f t="shared" si="221"/>
        <v>0</v>
      </c>
      <c r="R221" s="283" t="s">
        <v>222</v>
      </c>
      <c r="S221" s="136">
        <f t="shared" ref="S221:S237" si="261">IF($N46="Comptant",S118,0)</f>
        <v>0</v>
      </c>
      <c r="T221" s="136">
        <f t="shared" ref="T221:T237" si="262">IF($N46="Comptant",T118,0)+IF($N46="30j",S118,0)</f>
        <v>0</v>
      </c>
      <c r="U221" s="136">
        <f t="shared" ref="U221:U237" si="263">IF($N46="Comptant",U118,0)+IF($N46="30j",T118,0)+IF($N46="60j",S118,0)</f>
        <v>0</v>
      </c>
      <c r="V221" s="136">
        <f t="shared" ref="V221:V237" si="264">IF($N46="Comptant",V118,0)+IF($N46="30j",U118,0)+IF($N46="60j",T118,0)+IF($N46="90j",S118,0)</f>
        <v>0</v>
      </c>
      <c r="W221" s="136">
        <f t="shared" ref="W221:W237" si="265">IF($N46="Comptant",W118,0)+IF($N46="30j",V118,0)+IF($N46="60j",U118,0)+IF($N46="90j",T118,0)</f>
        <v>0</v>
      </c>
      <c r="X221" s="136">
        <f t="shared" ref="X221:X237" si="266">IF($N46="Comptant",X118,0)+IF($N46="30j",W118,0)+IF($N46="60j",V118,0)+IF($N46="90j",U118,0)</f>
        <v>0</v>
      </c>
      <c r="Y221" s="136">
        <f t="shared" ref="Y221:Y237" si="267">IF($N46="Comptant",Y118,0)+IF($N46="30j",X118,0)+IF($N46="60j",W118,0)+IF($N46="90j",V118,0)</f>
        <v>0</v>
      </c>
      <c r="Z221" s="136">
        <f t="shared" ref="Z221:Z237" si="268">IF($N46="Comptant",Z118,0)+IF($N46="30j",Y118,0)+IF($N46="60j",X118,0)+IF($N46="90j",W118,0)</f>
        <v>0</v>
      </c>
      <c r="AA221" s="136">
        <f t="shared" ref="AA221:AA237" si="269">IF($N46="Comptant",AA118,0)+IF($N46="30j",Z118,0)+IF($N46="60j",Y118,0)+IF($N46="90j",X118,0)</f>
        <v>0</v>
      </c>
      <c r="AB221" s="136">
        <f t="shared" ref="AB221:AB237" si="270">IF($N46="Comptant",AB118,0)+IF($N46="30j",AA118,0)+IF($N46="60j",Z118,0)+IF($N46="90j",Y118,0)</f>
        <v>0</v>
      </c>
      <c r="AC221" s="136">
        <f t="shared" ref="AC221:AC237" si="271">IF($N46="Comptant",AC118,0)+IF($N46="30j",AB118,0)+IF($N46="60j",AA118,0)+IF($N46="90j",Z118,0)</f>
        <v>0</v>
      </c>
      <c r="AD221" s="136">
        <f t="shared" ref="AD221:AD237" si="272">IF($N46="Comptant",AD118,0)+IF($N46="30j",AC118,0)+IF($N46="60j",AB118,0)+IF($N46="90j",AA118,0)</f>
        <v>0</v>
      </c>
      <c r="AE221" s="136">
        <f t="shared" ref="AE221:AE237" si="273">SUM(S221:AD221)</f>
        <v>0</v>
      </c>
      <c r="AF221" s="136">
        <f t="shared" si="224"/>
        <v>0</v>
      </c>
      <c r="AI221" s="283" t="s">
        <v>222</v>
      </c>
      <c r="AJ221" s="136">
        <f t="shared" ref="AJ221:AJ237" si="274">IF($N46="Comptant",AJ118,0)</f>
        <v>0</v>
      </c>
      <c r="AK221" s="136">
        <f t="shared" ref="AK221:AK237" si="275">IF($N46="Comptant",AK118,0)+IF($N46="30j",AJ118,0)</f>
        <v>0</v>
      </c>
      <c r="AL221" s="136">
        <f t="shared" ref="AL221:AL237" si="276">IF($N46="Comptant",AL118,0)+IF($N46="30j",AK118,0)+IF($N46="60j",AJ118,0)</f>
        <v>0</v>
      </c>
      <c r="AM221" s="136">
        <f t="shared" ref="AM221:AM237" si="277">IF($N46="Comptant",AM118,0)+IF($N46="30j",AL118,0)+IF($N46="60j",AK118,0)+IF($N46="90j",AJ118,0)</f>
        <v>0</v>
      </c>
      <c r="AN221" s="136">
        <f t="shared" ref="AN221:AN237" si="278">IF($N46="Comptant",AN118,0)+IF($N46="30j",AM118,0)+IF($N46="60j",AL118,0)+IF($N46="90j",AK118,0)</f>
        <v>0</v>
      </c>
      <c r="AO221" s="136">
        <f t="shared" ref="AO221:AO237" si="279">IF($N46="Comptant",AO118,0)+IF($N46="30j",AN118,0)+IF($N46="60j",AM118*(1+$C46),0)+IF($N46="90j",AL118,0)</f>
        <v>0</v>
      </c>
      <c r="AP221" s="136">
        <f t="shared" ref="AP221:AP237" si="280">IF($N46="Comptant",AP118,0)+IF($N46="30j",AO118,0)+IF($N46="60j",AN118,0)+IF($N46="90j",AM118,0)</f>
        <v>0</v>
      </c>
      <c r="AQ221" s="136">
        <f t="shared" ref="AQ221:AQ237" si="281">IF($N46="Comptant",AQ118,0)+IF($N46="30j",AP118,0)+IF($N46="60j",AO118,0)+IF($N46="90j",AN118,0)</f>
        <v>0</v>
      </c>
      <c r="AR221" s="136">
        <f t="shared" ref="AR221:AR237" si="282">IF($N46="Comptant",AR118,0)+IF($N46="30j",AQ118,0)+IF($N46="60j",AP118,0)+IF($N46="90j",AO118,0)</f>
        <v>0</v>
      </c>
      <c r="AS221" s="136">
        <f t="shared" ref="AS221:AS237" si="283">IF($N46="Comptant",AS118,0)+IF($N46="30j",AR118,0)+IF($N46="60j",AQ118,0)+IF($N46="90j",AP118,0)</f>
        <v>0</v>
      </c>
      <c r="AT221" s="136">
        <f t="shared" ref="AT221:AT237" si="284">IF($N46="Comptant",AT118,0)+IF($N46="30j",AS118,0)+IF($N46="60j",AR118,0)+IF($N46="90j",AQ118,0)</f>
        <v>0</v>
      </c>
      <c r="AU221" s="136">
        <f t="shared" ref="AU221:AU237" si="285">IF($N46="Comptant",AU118,0)+IF($N46="30j",AT118,0)+IF($N46="60j",AS118,0)+IF($N46="90j",AR118,0)</f>
        <v>0</v>
      </c>
      <c r="AV221" s="136">
        <f t="shared" ref="AV221:AV237" si="286">SUM(AJ221:AU221)</f>
        <v>0</v>
      </c>
      <c r="AW221" s="136">
        <f t="shared" si="227"/>
        <v>0</v>
      </c>
    </row>
    <row r="222" spans="1:49" ht="15.95" customHeight="1" x14ac:dyDescent="0.2">
      <c r="A222" s="283" t="s">
        <v>223</v>
      </c>
      <c r="B222" s="136">
        <f t="shared" si="248"/>
        <v>0</v>
      </c>
      <c r="C222" s="136">
        <f t="shared" si="249"/>
        <v>0</v>
      </c>
      <c r="D222" s="136">
        <f t="shared" si="250"/>
        <v>0</v>
      </c>
      <c r="E222" s="136">
        <f t="shared" si="251"/>
        <v>0</v>
      </c>
      <c r="F222" s="136">
        <f t="shared" si="252"/>
        <v>0</v>
      </c>
      <c r="G222" s="136">
        <f t="shared" si="253"/>
        <v>0</v>
      </c>
      <c r="H222" s="136">
        <f t="shared" si="254"/>
        <v>0</v>
      </c>
      <c r="I222" s="136">
        <f t="shared" si="255"/>
        <v>0</v>
      </c>
      <c r="J222" s="136">
        <f t="shared" si="256"/>
        <v>0</v>
      </c>
      <c r="K222" s="136">
        <f t="shared" si="257"/>
        <v>0</v>
      </c>
      <c r="L222" s="136">
        <f t="shared" si="258"/>
        <v>0</v>
      </c>
      <c r="M222" s="136">
        <f t="shared" si="259"/>
        <v>0</v>
      </c>
      <c r="N222" s="136">
        <f t="shared" si="260"/>
        <v>0</v>
      </c>
      <c r="O222" s="136">
        <f t="shared" si="221"/>
        <v>0</v>
      </c>
      <c r="R222" s="283" t="s">
        <v>223</v>
      </c>
      <c r="S222" s="136">
        <f t="shared" si="261"/>
        <v>0</v>
      </c>
      <c r="T222" s="136">
        <f t="shared" si="262"/>
        <v>0</v>
      </c>
      <c r="U222" s="136">
        <f t="shared" si="263"/>
        <v>0</v>
      </c>
      <c r="V222" s="136">
        <f t="shared" si="264"/>
        <v>0</v>
      </c>
      <c r="W222" s="136">
        <f t="shared" si="265"/>
        <v>0</v>
      </c>
      <c r="X222" s="136">
        <f t="shared" si="266"/>
        <v>0</v>
      </c>
      <c r="Y222" s="136">
        <f t="shared" si="267"/>
        <v>0</v>
      </c>
      <c r="Z222" s="136">
        <f t="shared" si="268"/>
        <v>0</v>
      </c>
      <c r="AA222" s="136">
        <f t="shared" si="269"/>
        <v>0</v>
      </c>
      <c r="AB222" s="136">
        <f t="shared" si="270"/>
        <v>0</v>
      </c>
      <c r="AC222" s="136">
        <f t="shared" si="271"/>
        <v>0</v>
      </c>
      <c r="AD222" s="136">
        <f t="shared" si="272"/>
        <v>0</v>
      </c>
      <c r="AE222" s="136">
        <f t="shared" si="273"/>
        <v>0</v>
      </c>
      <c r="AF222" s="136">
        <f t="shared" si="224"/>
        <v>0</v>
      </c>
      <c r="AI222" s="283" t="s">
        <v>223</v>
      </c>
      <c r="AJ222" s="136">
        <f t="shared" si="274"/>
        <v>0</v>
      </c>
      <c r="AK222" s="136">
        <f t="shared" si="275"/>
        <v>0</v>
      </c>
      <c r="AL222" s="136">
        <f t="shared" si="276"/>
        <v>0</v>
      </c>
      <c r="AM222" s="136">
        <f t="shared" si="277"/>
        <v>0</v>
      </c>
      <c r="AN222" s="136">
        <f t="shared" si="278"/>
        <v>0</v>
      </c>
      <c r="AO222" s="136">
        <f t="shared" si="279"/>
        <v>0</v>
      </c>
      <c r="AP222" s="136">
        <f t="shared" si="280"/>
        <v>0</v>
      </c>
      <c r="AQ222" s="136">
        <f t="shared" si="281"/>
        <v>0</v>
      </c>
      <c r="AR222" s="136">
        <f t="shared" si="282"/>
        <v>0</v>
      </c>
      <c r="AS222" s="136">
        <f t="shared" si="283"/>
        <v>0</v>
      </c>
      <c r="AT222" s="136">
        <f t="shared" si="284"/>
        <v>0</v>
      </c>
      <c r="AU222" s="136">
        <f t="shared" si="285"/>
        <v>0</v>
      </c>
      <c r="AV222" s="136">
        <f t="shared" si="286"/>
        <v>0</v>
      </c>
      <c r="AW222" s="136">
        <f t="shared" si="227"/>
        <v>0</v>
      </c>
    </row>
    <row r="223" spans="1:49" ht="15.95" customHeight="1" x14ac:dyDescent="0.2">
      <c r="A223" s="283" t="s">
        <v>224</v>
      </c>
      <c r="B223" s="136">
        <f t="shared" si="248"/>
        <v>0</v>
      </c>
      <c r="C223" s="136">
        <f t="shared" si="249"/>
        <v>0</v>
      </c>
      <c r="D223" s="136">
        <f t="shared" si="250"/>
        <v>0</v>
      </c>
      <c r="E223" s="136">
        <f t="shared" si="251"/>
        <v>0</v>
      </c>
      <c r="F223" s="136">
        <f t="shared" si="252"/>
        <v>0</v>
      </c>
      <c r="G223" s="136">
        <f t="shared" si="253"/>
        <v>0</v>
      </c>
      <c r="H223" s="136">
        <f t="shared" si="254"/>
        <v>0</v>
      </c>
      <c r="I223" s="136">
        <f t="shared" si="255"/>
        <v>0</v>
      </c>
      <c r="J223" s="136">
        <f t="shared" si="256"/>
        <v>0</v>
      </c>
      <c r="K223" s="136">
        <f t="shared" si="257"/>
        <v>0</v>
      </c>
      <c r="L223" s="136">
        <f t="shared" si="258"/>
        <v>0</v>
      </c>
      <c r="M223" s="136">
        <f t="shared" si="259"/>
        <v>0</v>
      </c>
      <c r="N223" s="136">
        <f t="shared" si="260"/>
        <v>0</v>
      </c>
      <c r="O223" s="136">
        <f t="shared" si="221"/>
        <v>0</v>
      </c>
      <c r="R223" s="283" t="s">
        <v>224</v>
      </c>
      <c r="S223" s="136">
        <f t="shared" si="261"/>
        <v>0</v>
      </c>
      <c r="T223" s="136">
        <f t="shared" si="262"/>
        <v>0</v>
      </c>
      <c r="U223" s="136">
        <f t="shared" si="263"/>
        <v>0</v>
      </c>
      <c r="V223" s="136">
        <f t="shared" si="264"/>
        <v>0</v>
      </c>
      <c r="W223" s="136">
        <f t="shared" si="265"/>
        <v>0</v>
      </c>
      <c r="X223" s="136">
        <f t="shared" si="266"/>
        <v>0</v>
      </c>
      <c r="Y223" s="136">
        <f t="shared" si="267"/>
        <v>0</v>
      </c>
      <c r="Z223" s="136">
        <f t="shared" si="268"/>
        <v>0</v>
      </c>
      <c r="AA223" s="136">
        <f t="shared" si="269"/>
        <v>0</v>
      </c>
      <c r="AB223" s="136">
        <f t="shared" si="270"/>
        <v>0</v>
      </c>
      <c r="AC223" s="136">
        <f t="shared" si="271"/>
        <v>0</v>
      </c>
      <c r="AD223" s="136">
        <f t="shared" si="272"/>
        <v>0</v>
      </c>
      <c r="AE223" s="136">
        <f t="shared" si="273"/>
        <v>0</v>
      </c>
      <c r="AF223" s="136">
        <f t="shared" si="224"/>
        <v>0</v>
      </c>
      <c r="AI223" s="283" t="s">
        <v>224</v>
      </c>
      <c r="AJ223" s="136">
        <f t="shared" si="274"/>
        <v>0</v>
      </c>
      <c r="AK223" s="136">
        <f t="shared" si="275"/>
        <v>0</v>
      </c>
      <c r="AL223" s="136">
        <f t="shared" si="276"/>
        <v>0</v>
      </c>
      <c r="AM223" s="136">
        <f t="shared" si="277"/>
        <v>0</v>
      </c>
      <c r="AN223" s="136">
        <f t="shared" si="278"/>
        <v>0</v>
      </c>
      <c r="AO223" s="136">
        <f t="shared" si="279"/>
        <v>0</v>
      </c>
      <c r="AP223" s="136">
        <f t="shared" si="280"/>
        <v>0</v>
      </c>
      <c r="AQ223" s="136">
        <f t="shared" si="281"/>
        <v>0</v>
      </c>
      <c r="AR223" s="136">
        <f t="shared" si="282"/>
        <v>0</v>
      </c>
      <c r="AS223" s="136">
        <f t="shared" si="283"/>
        <v>0</v>
      </c>
      <c r="AT223" s="136">
        <f t="shared" si="284"/>
        <v>0</v>
      </c>
      <c r="AU223" s="136">
        <f t="shared" si="285"/>
        <v>0</v>
      </c>
      <c r="AV223" s="136">
        <f t="shared" si="286"/>
        <v>0</v>
      </c>
      <c r="AW223" s="136">
        <f t="shared" si="227"/>
        <v>0</v>
      </c>
    </row>
    <row r="224" spans="1:49" ht="15.95" customHeight="1" x14ac:dyDescent="0.2">
      <c r="A224" s="283" t="s">
        <v>225</v>
      </c>
      <c r="B224" s="136">
        <f t="shared" si="248"/>
        <v>0</v>
      </c>
      <c r="C224" s="136">
        <f t="shared" si="249"/>
        <v>0</v>
      </c>
      <c r="D224" s="136">
        <f t="shared" si="250"/>
        <v>0</v>
      </c>
      <c r="E224" s="136">
        <f t="shared" si="251"/>
        <v>0</v>
      </c>
      <c r="F224" s="136">
        <f t="shared" si="252"/>
        <v>0</v>
      </c>
      <c r="G224" s="136">
        <f t="shared" si="253"/>
        <v>0</v>
      </c>
      <c r="H224" s="136">
        <f t="shared" si="254"/>
        <v>0</v>
      </c>
      <c r="I224" s="136">
        <f t="shared" si="255"/>
        <v>0</v>
      </c>
      <c r="J224" s="136">
        <f t="shared" si="256"/>
        <v>0</v>
      </c>
      <c r="K224" s="136">
        <f t="shared" si="257"/>
        <v>0</v>
      </c>
      <c r="L224" s="136">
        <f t="shared" si="258"/>
        <v>0</v>
      </c>
      <c r="M224" s="136">
        <f t="shared" si="259"/>
        <v>0</v>
      </c>
      <c r="N224" s="136">
        <f t="shared" si="260"/>
        <v>0</v>
      </c>
      <c r="O224" s="136">
        <f t="shared" si="221"/>
        <v>0</v>
      </c>
      <c r="R224" s="283" t="s">
        <v>225</v>
      </c>
      <c r="S224" s="136">
        <f t="shared" si="261"/>
        <v>0</v>
      </c>
      <c r="T224" s="136">
        <f t="shared" si="262"/>
        <v>0</v>
      </c>
      <c r="U224" s="136">
        <f t="shared" si="263"/>
        <v>0</v>
      </c>
      <c r="V224" s="136">
        <f t="shared" si="264"/>
        <v>0</v>
      </c>
      <c r="W224" s="136">
        <f t="shared" si="265"/>
        <v>0</v>
      </c>
      <c r="X224" s="136">
        <f t="shared" si="266"/>
        <v>0</v>
      </c>
      <c r="Y224" s="136">
        <f t="shared" si="267"/>
        <v>0</v>
      </c>
      <c r="Z224" s="136">
        <f t="shared" si="268"/>
        <v>0</v>
      </c>
      <c r="AA224" s="136">
        <f t="shared" si="269"/>
        <v>0</v>
      </c>
      <c r="AB224" s="136">
        <f t="shared" si="270"/>
        <v>0</v>
      </c>
      <c r="AC224" s="136">
        <f t="shared" si="271"/>
        <v>0</v>
      </c>
      <c r="AD224" s="136">
        <f t="shared" si="272"/>
        <v>0</v>
      </c>
      <c r="AE224" s="136">
        <f t="shared" si="273"/>
        <v>0</v>
      </c>
      <c r="AF224" s="136">
        <f t="shared" si="224"/>
        <v>0</v>
      </c>
      <c r="AI224" s="283" t="s">
        <v>225</v>
      </c>
      <c r="AJ224" s="136">
        <f t="shared" si="274"/>
        <v>0</v>
      </c>
      <c r="AK224" s="136">
        <f t="shared" si="275"/>
        <v>0</v>
      </c>
      <c r="AL224" s="136">
        <f t="shared" si="276"/>
        <v>0</v>
      </c>
      <c r="AM224" s="136">
        <f t="shared" si="277"/>
        <v>0</v>
      </c>
      <c r="AN224" s="136">
        <f t="shared" si="278"/>
        <v>0</v>
      </c>
      <c r="AO224" s="136">
        <f t="shared" si="279"/>
        <v>0</v>
      </c>
      <c r="AP224" s="136">
        <f t="shared" si="280"/>
        <v>0</v>
      </c>
      <c r="AQ224" s="136">
        <f t="shared" si="281"/>
        <v>0</v>
      </c>
      <c r="AR224" s="136">
        <f t="shared" si="282"/>
        <v>0</v>
      </c>
      <c r="AS224" s="136">
        <f t="shared" si="283"/>
        <v>0</v>
      </c>
      <c r="AT224" s="136">
        <f t="shared" si="284"/>
        <v>0</v>
      </c>
      <c r="AU224" s="136">
        <f t="shared" si="285"/>
        <v>0</v>
      </c>
      <c r="AV224" s="136">
        <f t="shared" si="286"/>
        <v>0</v>
      </c>
      <c r="AW224" s="136">
        <f t="shared" si="227"/>
        <v>0</v>
      </c>
    </row>
    <row r="225" spans="1:49" ht="15.95" customHeight="1" x14ac:dyDescent="0.2">
      <c r="A225" s="283" t="s">
        <v>226</v>
      </c>
      <c r="B225" s="136">
        <f t="shared" si="248"/>
        <v>0</v>
      </c>
      <c r="C225" s="136">
        <f t="shared" si="249"/>
        <v>0</v>
      </c>
      <c r="D225" s="136">
        <f t="shared" si="250"/>
        <v>0</v>
      </c>
      <c r="E225" s="136">
        <f t="shared" si="251"/>
        <v>0</v>
      </c>
      <c r="F225" s="136">
        <f t="shared" si="252"/>
        <v>0</v>
      </c>
      <c r="G225" s="136">
        <f t="shared" si="253"/>
        <v>0</v>
      </c>
      <c r="H225" s="136">
        <f t="shared" si="254"/>
        <v>0</v>
      </c>
      <c r="I225" s="136">
        <f t="shared" si="255"/>
        <v>0</v>
      </c>
      <c r="J225" s="136">
        <f t="shared" si="256"/>
        <v>0</v>
      </c>
      <c r="K225" s="136">
        <f t="shared" si="257"/>
        <v>0</v>
      </c>
      <c r="L225" s="136">
        <f t="shared" si="258"/>
        <v>0</v>
      </c>
      <c r="M225" s="136">
        <f t="shared" si="259"/>
        <v>0</v>
      </c>
      <c r="N225" s="136">
        <f t="shared" si="260"/>
        <v>0</v>
      </c>
      <c r="O225" s="136">
        <f t="shared" si="221"/>
        <v>0</v>
      </c>
      <c r="R225" s="283" t="s">
        <v>226</v>
      </c>
      <c r="S225" s="136">
        <f t="shared" si="261"/>
        <v>0</v>
      </c>
      <c r="T225" s="136">
        <f t="shared" si="262"/>
        <v>0</v>
      </c>
      <c r="U225" s="136">
        <f t="shared" si="263"/>
        <v>0</v>
      </c>
      <c r="V225" s="136">
        <f t="shared" si="264"/>
        <v>0</v>
      </c>
      <c r="W225" s="136">
        <f t="shared" si="265"/>
        <v>0</v>
      </c>
      <c r="X225" s="136">
        <f t="shared" si="266"/>
        <v>0</v>
      </c>
      <c r="Y225" s="136">
        <f t="shared" si="267"/>
        <v>0</v>
      </c>
      <c r="Z225" s="136">
        <f t="shared" si="268"/>
        <v>0</v>
      </c>
      <c r="AA225" s="136">
        <f t="shared" si="269"/>
        <v>0</v>
      </c>
      <c r="AB225" s="136">
        <f t="shared" si="270"/>
        <v>0</v>
      </c>
      <c r="AC225" s="136">
        <f t="shared" si="271"/>
        <v>0</v>
      </c>
      <c r="AD225" s="136">
        <f t="shared" si="272"/>
        <v>0</v>
      </c>
      <c r="AE225" s="136">
        <f t="shared" si="273"/>
        <v>0</v>
      </c>
      <c r="AF225" s="136">
        <f t="shared" si="224"/>
        <v>0</v>
      </c>
      <c r="AI225" s="283" t="s">
        <v>226</v>
      </c>
      <c r="AJ225" s="136">
        <f t="shared" si="274"/>
        <v>0</v>
      </c>
      <c r="AK225" s="136">
        <f t="shared" si="275"/>
        <v>0</v>
      </c>
      <c r="AL225" s="136">
        <f t="shared" si="276"/>
        <v>0</v>
      </c>
      <c r="AM225" s="136">
        <f t="shared" si="277"/>
        <v>0</v>
      </c>
      <c r="AN225" s="136">
        <f t="shared" si="278"/>
        <v>0</v>
      </c>
      <c r="AO225" s="136">
        <f t="shared" si="279"/>
        <v>0</v>
      </c>
      <c r="AP225" s="136">
        <f t="shared" si="280"/>
        <v>0</v>
      </c>
      <c r="AQ225" s="136">
        <f t="shared" si="281"/>
        <v>0</v>
      </c>
      <c r="AR225" s="136">
        <f t="shared" si="282"/>
        <v>0</v>
      </c>
      <c r="AS225" s="136">
        <f t="shared" si="283"/>
        <v>0</v>
      </c>
      <c r="AT225" s="136">
        <f t="shared" si="284"/>
        <v>0</v>
      </c>
      <c r="AU225" s="136">
        <f t="shared" si="285"/>
        <v>0</v>
      </c>
      <c r="AV225" s="136">
        <f t="shared" si="286"/>
        <v>0</v>
      </c>
      <c r="AW225" s="136">
        <f t="shared" si="227"/>
        <v>0</v>
      </c>
    </row>
    <row r="226" spans="1:49" ht="15.95" customHeight="1" x14ac:dyDescent="0.2">
      <c r="A226" s="283" t="s">
        <v>227</v>
      </c>
      <c r="B226" s="136">
        <f t="shared" si="248"/>
        <v>0</v>
      </c>
      <c r="C226" s="136">
        <f t="shared" si="249"/>
        <v>0</v>
      </c>
      <c r="D226" s="136">
        <f t="shared" si="250"/>
        <v>0</v>
      </c>
      <c r="E226" s="136">
        <f t="shared" si="251"/>
        <v>0</v>
      </c>
      <c r="F226" s="136">
        <f t="shared" si="252"/>
        <v>0</v>
      </c>
      <c r="G226" s="136">
        <f t="shared" si="253"/>
        <v>0</v>
      </c>
      <c r="H226" s="136">
        <f t="shared" si="254"/>
        <v>0</v>
      </c>
      <c r="I226" s="136">
        <f t="shared" si="255"/>
        <v>0</v>
      </c>
      <c r="J226" s="136">
        <f t="shared" si="256"/>
        <v>0</v>
      </c>
      <c r="K226" s="136">
        <f t="shared" si="257"/>
        <v>0</v>
      </c>
      <c r="L226" s="136">
        <f t="shared" si="258"/>
        <v>0</v>
      </c>
      <c r="M226" s="136">
        <f t="shared" si="259"/>
        <v>0</v>
      </c>
      <c r="N226" s="136">
        <f t="shared" si="260"/>
        <v>0</v>
      </c>
      <c r="O226" s="136">
        <f t="shared" si="221"/>
        <v>0</v>
      </c>
      <c r="R226" s="283" t="s">
        <v>227</v>
      </c>
      <c r="S226" s="136">
        <f t="shared" si="261"/>
        <v>0</v>
      </c>
      <c r="T226" s="136">
        <f t="shared" si="262"/>
        <v>0</v>
      </c>
      <c r="U226" s="136">
        <f t="shared" si="263"/>
        <v>0</v>
      </c>
      <c r="V226" s="136">
        <f t="shared" si="264"/>
        <v>0</v>
      </c>
      <c r="W226" s="136">
        <f t="shared" si="265"/>
        <v>0</v>
      </c>
      <c r="X226" s="136">
        <f t="shared" si="266"/>
        <v>0</v>
      </c>
      <c r="Y226" s="136">
        <f t="shared" si="267"/>
        <v>0</v>
      </c>
      <c r="Z226" s="136">
        <f t="shared" si="268"/>
        <v>0</v>
      </c>
      <c r="AA226" s="136">
        <f t="shared" si="269"/>
        <v>0</v>
      </c>
      <c r="AB226" s="136">
        <f t="shared" si="270"/>
        <v>0</v>
      </c>
      <c r="AC226" s="136">
        <f t="shared" si="271"/>
        <v>0</v>
      </c>
      <c r="AD226" s="136">
        <f t="shared" si="272"/>
        <v>0</v>
      </c>
      <c r="AE226" s="136">
        <f t="shared" si="273"/>
        <v>0</v>
      </c>
      <c r="AF226" s="136">
        <f t="shared" si="224"/>
        <v>0</v>
      </c>
      <c r="AI226" s="283" t="s">
        <v>227</v>
      </c>
      <c r="AJ226" s="136">
        <f t="shared" si="274"/>
        <v>0</v>
      </c>
      <c r="AK226" s="136">
        <f t="shared" si="275"/>
        <v>0</v>
      </c>
      <c r="AL226" s="136">
        <f t="shared" si="276"/>
        <v>0</v>
      </c>
      <c r="AM226" s="136">
        <f t="shared" si="277"/>
        <v>0</v>
      </c>
      <c r="AN226" s="136">
        <f t="shared" si="278"/>
        <v>0</v>
      </c>
      <c r="AO226" s="136">
        <f t="shared" si="279"/>
        <v>0</v>
      </c>
      <c r="AP226" s="136">
        <f t="shared" si="280"/>
        <v>0</v>
      </c>
      <c r="AQ226" s="136">
        <f t="shared" si="281"/>
        <v>0</v>
      </c>
      <c r="AR226" s="136">
        <f t="shared" si="282"/>
        <v>0</v>
      </c>
      <c r="AS226" s="136">
        <f t="shared" si="283"/>
        <v>0</v>
      </c>
      <c r="AT226" s="136">
        <f t="shared" si="284"/>
        <v>0</v>
      </c>
      <c r="AU226" s="136">
        <f t="shared" si="285"/>
        <v>0</v>
      </c>
      <c r="AV226" s="136">
        <f t="shared" si="286"/>
        <v>0</v>
      </c>
      <c r="AW226" s="136">
        <f t="shared" si="227"/>
        <v>0</v>
      </c>
    </row>
    <row r="227" spans="1:49" ht="15.95" customHeight="1" x14ac:dyDescent="0.2">
      <c r="A227" s="283" t="s">
        <v>228</v>
      </c>
      <c r="B227" s="136">
        <f t="shared" si="248"/>
        <v>0</v>
      </c>
      <c r="C227" s="136">
        <f t="shared" si="249"/>
        <v>0</v>
      </c>
      <c r="D227" s="136">
        <f t="shared" si="250"/>
        <v>0</v>
      </c>
      <c r="E227" s="136">
        <f t="shared" si="251"/>
        <v>0</v>
      </c>
      <c r="F227" s="136">
        <f t="shared" si="252"/>
        <v>0</v>
      </c>
      <c r="G227" s="136">
        <f t="shared" si="253"/>
        <v>0</v>
      </c>
      <c r="H227" s="136">
        <f t="shared" si="254"/>
        <v>0</v>
      </c>
      <c r="I227" s="136">
        <f t="shared" si="255"/>
        <v>0</v>
      </c>
      <c r="J227" s="136">
        <f t="shared" si="256"/>
        <v>0</v>
      </c>
      <c r="K227" s="136">
        <f t="shared" si="257"/>
        <v>0</v>
      </c>
      <c r="L227" s="136">
        <f t="shared" si="258"/>
        <v>0</v>
      </c>
      <c r="M227" s="136">
        <f t="shared" si="259"/>
        <v>0</v>
      </c>
      <c r="N227" s="136">
        <f t="shared" si="260"/>
        <v>0</v>
      </c>
      <c r="O227" s="136">
        <f t="shared" si="221"/>
        <v>0</v>
      </c>
      <c r="R227" s="283" t="s">
        <v>228</v>
      </c>
      <c r="S227" s="136">
        <f t="shared" si="261"/>
        <v>0</v>
      </c>
      <c r="T227" s="136">
        <f t="shared" si="262"/>
        <v>0</v>
      </c>
      <c r="U227" s="136">
        <f t="shared" si="263"/>
        <v>0</v>
      </c>
      <c r="V227" s="136">
        <f t="shared" si="264"/>
        <v>0</v>
      </c>
      <c r="W227" s="136">
        <f t="shared" si="265"/>
        <v>0</v>
      </c>
      <c r="X227" s="136">
        <f t="shared" si="266"/>
        <v>0</v>
      </c>
      <c r="Y227" s="136">
        <f t="shared" si="267"/>
        <v>0</v>
      </c>
      <c r="Z227" s="136">
        <f t="shared" si="268"/>
        <v>0</v>
      </c>
      <c r="AA227" s="136">
        <f t="shared" si="269"/>
        <v>0</v>
      </c>
      <c r="AB227" s="136">
        <f t="shared" si="270"/>
        <v>0</v>
      </c>
      <c r="AC227" s="136">
        <f t="shared" si="271"/>
        <v>0</v>
      </c>
      <c r="AD227" s="136">
        <f t="shared" si="272"/>
        <v>0</v>
      </c>
      <c r="AE227" s="136">
        <f t="shared" si="273"/>
        <v>0</v>
      </c>
      <c r="AF227" s="136">
        <f t="shared" si="224"/>
        <v>0</v>
      </c>
      <c r="AI227" s="283" t="s">
        <v>228</v>
      </c>
      <c r="AJ227" s="136">
        <f t="shared" si="274"/>
        <v>0</v>
      </c>
      <c r="AK227" s="136">
        <f t="shared" si="275"/>
        <v>0</v>
      </c>
      <c r="AL227" s="136">
        <f t="shared" si="276"/>
        <v>0</v>
      </c>
      <c r="AM227" s="136">
        <f t="shared" si="277"/>
        <v>0</v>
      </c>
      <c r="AN227" s="136">
        <f t="shared" si="278"/>
        <v>0</v>
      </c>
      <c r="AO227" s="136">
        <f t="shared" si="279"/>
        <v>0</v>
      </c>
      <c r="AP227" s="136">
        <f t="shared" si="280"/>
        <v>0</v>
      </c>
      <c r="AQ227" s="136">
        <f t="shared" si="281"/>
        <v>0</v>
      </c>
      <c r="AR227" s="136">
        <f t="shared" si="282"/>
        <v>0</v>
      </c>
      <c r="AS227" s="136">
        <f t="shared" si="283"/>
        <v>0</v>
      </c>
      <c r="AT227" s="136">
        <f t="shared" si="284"/>
        <v>0</v>
      </c>
      <c r="AU227" s="136">
        <f t="shared" si="285"/>
        <v>0</v>
      </c>
      <c r="AV227" s="136">
        <f t="shared" si="286"/>
        <v>0</v>
      </c>
      <c r="AW227" s="136">
        <f t="shared" si="227"/>
        <v>0</v>
      </c>
    </row>
    <row r="228" spans="1:49" ht="15.95" customHeight="1" x14ac:dyDescent="0.2">
      <c r="A228" s="283" t="s">
        <v>229</v>
      </c>
      <c r="B228" s="136">
        <f t="shared" si="248"/>
        <v>0</v>
      </c>
      <c r="C228" s="136">
        <f t="shared" si="249"/>
        <v>0</v>
      </c>
      <c r="D228" s="136">
        <f t="shared" si="250"/>
        <v>0</v>
      </c>
      <c r="E228" s="136">
        <f t="shared" si="251"/>
        <v>0</v>
      </c>
      <c r="F228" s="136">
        <f t="shared" si="252"/>
        <v>0</v>
      </c>
      <c r="G228" s="136">
        <f t="shared" si="253"/>
        <v>0</v>
      </c>
      <c r="H228" s="136">
        <f t="shared" si="254"/>
        <v>0</v>
      </c>
      <c r="I228" s="136">
        <f t="shared" si="255"/>
        <v>0</v>
      </c>
      <c r="J228" s="136">
        <f t="shared" si="256"/>
        <v>0</v>
      </c>
      <c r="K228" s="136">
        <f t="shared" si="257"/>
        <v>0</v>
      </c>
      <c r="L228" s="136">
        <f t="shared" si="258"/>
        <v>0</v>
      </c>
      <c r="M228" s="136">
        <f t="shared" si="259"/>
        <v>0</v>
      </c>
      <c r="N228" s="136">
        <f t="shared" si="260"/>
        <v>0</v>
      </c>
      <c r="O228" s="136">
        <f t="shared" si="221"/>
        <v>0</v>
      </c>
      <c r="R228" s="283" t="s">
        <v>229</v>
      </c>
      <c r="S228" s="136">
        <f t="shared" si="261"/>
        <v>0</v>
      </c>
      <c r="T228" s="136">
        <f t="shared" si="262"/>
        <v>0</v>
      </c>
      <c r="U228" s="136">
        <f t="shared" si="263"/>
        <v>0</v>
      </c>
      <c r="V228" s="136">
        <f t="shared" si="264"/>
        <v>0</v>
      </c>
      <c r="W228" s="136">
        <f t="shared" si="265"/>
        <v>0</v>
      </c>
      <c r="X228" s="136">
        <f t="shared" si="266"/>
        <v>0</v>
      </c>
      <c r="Y228" s="136">
        <f t="shared" si="267"/>
        <v>0</v>
      </c>
      <c r="Z228" s="136">
        <f t="shared" si="268"/>
        <v>0</v>
      </c>
      <c r="AA228" s="136">
        <f t="shared" si="269"/>
        <v>0</v>
      </c>
      <c r="AB228" s="136">
        <f t="shared" si="270"/>
        <v>0</v>
      </c>
      <c r="AC228" s="136">
        <f t="shared" si="271"/>
        <v>0</v>
      </c>
      <c r="AD228" s="136">
        <f t="shared" si="272"/>
        <v>0</v>
      </c>
      <c r="AE228" s="136">
        <f t="shared" si="273"/>
        <v>0</v>
      </c>
      <c r="AF228" s="136">
        <f t="shared" si="224"/>
        <v>0</v>
      </c>
      <c r="AI228" s="283" t="s">
        <v>229</v>
      </c>
      <c r="AJ228" s="136">
        <f t="shared" si="274"/>
        <v>0</v>
      </c>
      <c r="AK228" s="136">
        <f t="shared" si="275"/>
        <v>0</v>
      </c>
      <c r="AL228" s="136">
        <f t="shared" si="276"/>
        <v>0</v>
      </c>
      <c r="AM228" s="136">
        <f t="shared" si="277"/>
        <v>0</v>
      </c>
      <c r="AN228" s="136">
        <f t="shared" si="278"/>
        <v>0</v>
      </c>
      <c r="AO228" s="136">
        <f t="shared" si="279"/>
        <v>0</v>
      </c>
      <c r="AP228" s="136">
        <f t="shared" si="280"/>
        <v>0</v>
      </c>
      <c r="AQ228" s="136">
        <f t="shared" si="281"/>
        <v>0</v>
      </c>
      <c r="AR228" s="136">
        <f t="shared" si="282"/>
        <v>0</v>
      </c>
      <c r="AS228" s="136">
        <f t="shared" si="283"/>
        <v>0</v>
      </c>
      <c r="AT228" s="136">
        <f t="shared" si="284"/>
        <v>0</v>
      </c>
      <c r="AU228" s="136">
        <f t="shared" si="285"/>
        <v>0</v>
      </c>
      <c r="AV228" s="136">
        <f t="shared" si="286"/>
        <v>0</v>
      </c>
      <c r="AW228" s="136">
        <f t="shared" si="227"/>
        <v>0</v>
      </c>
    </row>
    <row r="229" spans="1:49" ht="15.95" customHeight="1" x14ac:dyDescent="0.2">
      <c r="A229" s="283" t="s">
        <v>230</v>
      </c>
      <c r="B229" s="136">
        <f t="shared" si="248"/>
        <v>0</v>
      </c>
      <c r="C229" s="136">
        <f t="shared" si="249"/>
        <v>0</v>
      </c>
      <c r="D229" s="136">
        <f t="shared" si="250"/>
        <v>0</v>
      </c>
      <c r="E229" s="136">
        <f t="shared" si="251"/>
        <v>0</v>
      </c>
      <c r="F229" s="136">
        <f t="shared" si="252"/>
        <v>0</v>
      </c>
      <c r="G229" s="136">
        <f t="shared" si="253"/>
        <v>0</v>
      </c>
      <c r="H229" s="136">
        <f t="shared" si="254"/>
        <v>0</v>
      </c>
      <c r="I229" s="136">
        <f t="shared" si="255"/>
        <v>0</v>
      </c>
      <c r="J229" s="136">
        <f t="shared" si="256"/>
        <v>0</v>
      </c>
      <c r="K229" s="136">
        <f t="shared" si="257"/>
        <v>0</v>
      </c>
      <c r="L229" s="136">
        <f t="shared" si="258"/>
        <v>0</v>
      </c>
      <c r="M229" s="136">
        <f t="shared" si="259"/>
        <v>0</v>
      </c>
      <c r="N229" s="136">
        <f t="shared" si="260"/>
        <v>0</v>
      </c>
      <c r="O229" s="136">
        <f t="shared" si="221"/>
        <v>0</v>
      </c>
      <c r="R229" s="283" t="s">
        <v>230</v>
      </c>
      <c r="S229" s="136">
        <f t="shared" si="261"/>
        <v>0</v>
      </c>
      <c r="T229" s="136">
        <f t="shared" si="262"/>
        <v>0</v>
      </c>
      <c r="U229" s="136">
        <f t="shared" si="263"/>
        <v>0</v>
      </c>
      <c r="V229" s="136">
        <f t="shared" si="264"/>
        <v>0</v>
      </c>
      <c r="W229" s="136">
        <f t="shared" si="265"/>
        <v>0</v>
      </c>
      <c r="X229" s="136">
        <f t="shared" si="266"/>
        <v>0</v>
      </c>
      <c r="Y229" s="136">
        <f t="shared" si="267"/>
        <v>0</v>
      </c>
      <c r="Z229" s="136">
        <f t="shared" si="268"/>
        <v>0</v>
      </c>
      <c r="AA229" s="136">
        <f t="shared" si="269"/>
        <v>0</v>
      </c>
      <c r="AB229" s="136">
        <f t="shared" si="270"/>
        <v>0</v>
      </c>
      <c r="AC229" s="136">
        <f t="shared" si="271"/>
        <v>0</v>
      </c>
      <c r="AD229" s="136">
        <f t="shared" si="272"/>
        <v>0</v>
      </c>
      <c r="AE229" s="136">
        <f t="shared" si="273"/>
        <v>0</v>
      </c>
      <c r="AF229" s="136">
        <f t="shared" si="224"/>
        <v>0</v>
      </c>
      <c r="AI229" s="283" t="s">
        <v>230</v>
      </c>
      <c r="AJ229" s="136">
        <f t="shared" si="274"/>
        <v>0</v>
      </c>
      <c r="AK229" s="136">
        <f t="shared" si="275"/>
        <v>0</v>
      </c>
      <c r="AL229" s="136">
        <f t="shared" si="276"/>
        <v>0</v>
      </c>
      <c r="AM229" s="136">
        <f t="shared" si="277"/>
        <v>0</v>
      </c>
      <c r="AN229" s="136">
        <f t="shared" si="278"/>
        <v>0</v>
      </c>
      <c r="AO229" s="136">
        <f t="shared" si="279"/>
        <v>0</v>
      </c>
      <c r="AP229" s="136">
        <f t="shared" si="280"/>
        <v>0</v>
      </c>
      <c r="AQ229" s="136">
        <f t="shared" si="281"/>
        <v>0</v>
      </c>
      <c r="AR229" s="136">
        <f t="shared" si="282"/>
        <v>0</v>
      </c>
      <c r="AS229" s="136">
        <f t="shared" si="283"/>
        <v>0</v>
      </c>
      <c r="AT229" s="136">
        <f t="shared" si="284"/>
        <v>0</v>
      </c>
      <c r="AU229" s="136">
        <f t="shared" si="285"/>
        <v>0</v>
      </c>
      <c r="AV229" s="136">
        <f t="shared" si="286"/>
        <v>0</v>
      </c>
      <c r="AW229" s="136">
        <f t="shared" si="227"/>
        <v>0</v>
      </c>
    </row>
    <row r="230" spans="1:49" ht="15.95" customHeight="1" x14ac:dyDescent="0.2">
      <c r="A230" s="283" t="s">
        <v>231</v>
      </c>
      <c r="B230" s="136">
        <f t="shared" si="248"/>
        <v>0</v>
      </c>
      <c r="C230" s="136">
        <f t="shared" si="249"/>
        <v>0</v>
      </c>
      <c r="D230" s="136">
        <f t="shared" si="250"/>
        <v>0</v>
      </c>
      <c r="E230" s="136">
        <f t="shared" si="251"/>
        <v>0</v>
      </c>
      <c r="F230" s="136">
        <f t="shared" si="252"/>
        <v>0</v>
      </c>
      <c r="G230" s="136">
        <f t="shared" si="253"/>
        <v>0</v>
      </c>
      <c r="H230" s="136">
        <f t="shared" si="254"/>
        <v>0</v>
      </c>
      <c r="I230" s="136">
        <f t="shared" si="255"/>
        <v>0</v>
      </c>
      <c r="J230" s="136">
        <f t="shared" si="256"/>
        <v>0</v>
      </c>
      <c r="K230" s="136">
        <f t="shared" si="257"/>
        <v>0</v>
      </c>
      <c r="L230" s="136">
        <f t="shared" si="258"/>
        <v>0</v>
      </c>
      <c r="M230" s="136">
        <f t="shared" si="259"/>
        <v>0</v>
      </c>
      <c r="N230" s="136">
        <f t="shared" si="260"/>
        <v>0</v>
      </c>
      <c r="O230" s="136">
        <f t="shared" si="221"/>
        <v>0</v>
      </c>
      <c r="R230" s="283" t="s">
        <v>231</v>
      </c>
      <c r="S230" s="136">
        <f t="shared" si="261"/>
        <v>0</v>
      </c>
      <c r="T230" s="136">
        <f t="shared" si="262"/>
        <v>0</v>
      </c>
      <c r="U230" s="136">
        <f t="shared" si="263"/>
        <v>0</v>
      </c>
      <c r="V230" s="136">
        <f t="shared" si="264"/>
        <v>0</v>
      </c>
      <c r="W230" s="136">
        <f t="shared" si="265"/>
        <v>0</v>
      </c>
      <c r="X230" s="136">
        <f t="shared" si="266"/>
        <v>0</v>
      </c>
      <c r="Y230" s="136">
        <f t="shared" si="267"/>
        <v>0</v>
      </c>
      <c r="Z230" s="136">
        <f t="shared" si="268"/>
        <v>0</v>
      </c>
      <c r="AA230" s="136">
        <f t="shared" si="269"/>
        <v>0</v>
      </c>
      <c r="AB230" s="136">
        <f t="shared" si="270"/>
        <v>0</v>
      </c>
      <c r="AC230" s="136">
        <f t="shared" si="271"/>
        <v>0</v>
      </c>
      <c r="AD230" s="136">
        <f t="shared" si="272"/>
        <v>0</v>
      </c>
      <c r="AE230" s="136">
        <f t="shared" si="273"/>
        <v>0</v>
      </c>
      <c r="AF230" s="136">
        <f t="shared" si="224"/>
        <v>0</v>
      </c>
      <c r="AI230" s="283" t="s">
        <v>231</v>
      </c>
      <c r="AJ230" s="136">
        <f t="shared" si="274"/>
        <v>0</v>
      </c>
      <c r="AK230" s="136">
        <f t="shared" si="275"/>
        <v>0</v>
      </c>
      <c r="AL230" s="136">
        <f t="shared" si="276"/>
        <v>0</v>
      </c>
      <c r="AM230" s="136">
        <f t="shared" si="277"/>
        <v>0</v>
      </c>
      <c r="AN230" s="136">
        <f t="shared" si="278"/>
        <v>0</v>
      </c>
      <c r="AO230" s="136">
        <f t="shared" si="279"/>
        <v>0</v>
      </c>
      <c r="AP230" s="136">
        <f t="shared" si="280"/>
        <v>0</v>
      </c>
      <c r="AQ230" s="136">
        <f t="shared" si="281"/>
        <v>0</v>
      </c>
      <c r="AR230" s="136">
        <f t="shared" si="282"/>
        <v>0</v>
      </c>
      <c r="AS230" s="136">
        <f t="shared" si="283"/>
        <v>0</v>
      </c>
      <c r="AT230" s="136">
        <f t="shared" si="284"/>
        <v>0</v>
      </c>
      <c r="AU230" s="136">
        <f t="shared" si="285"/>
        <v>0</v>
      </c>
      <c r="AV230" s="136">
        <f t="shared" si="286"/>
        <v>0</v>
      </c>
      <c r="AW230" s="136">
        <f t="shared" si="227"/>
        <v>0</v>
      </c>
    </row>
    <row r="231" spans="1:49" ht="15.95" customHeight="1" x14ac:dyDescent="0.2">
      <c r="A231" s="283" t="s">
        <v>232</v>
      </c>
      <c r="B231" s="136">
        <f t="shared" si="248"/>
        <v>0</v>
      </c>
      <c r="C231" s="136">
        <f t="shared" si="249"/>
        <v>0</v>
      </c>
      <c r="D231" s="136">
        <f t="shared" si="250"/>
        <v>0</v>
      </c>
      <c r="E231" s="136">
        <f t="shared" si="251"/>
        <v>0</v>
      </c>
      <c r="F231" s="136">
        <f t="shared" si="252"/>
        <v>0</v>
      </c>
      <c r="G231" s="136">
        <f t="shared" si="253"/>
        <v>0</v>
      </c>
      <c r="H231" s="136">
        <f t="shared" si="254"/>
        <v>0</v>
      </c>
      <c r="I231" s="136">
        <f t="shared" si="255"/>
        <v>0</v>
      </c>
      <c r="J231" s="136">
        <f t="shared" si="256"/>
        <v>0</v>
      </c>
      <c r="K231" s="136">
        <f t="shared" si="257"/>
        <v>0</v>
      </c>
      <c r="L231" s="136">
        <f t="shared" si="258"/>
        <v>0</v>
      </c>
      <c r="M231" s="136">
        <f t="shared" si="259"/>
        <v>0</v>
      </c>
      <c r="N231" s="136">
        <f t="shared" si="260"/>
        <v>0</v>
      </c>
      <c r="O231" s="136">
        <f t="shared" si="221"/>
        <v>0</v>
      </c>
      <c r="R231" s="283" t="s">
        <v>232</v>
      </c>
      <c r="S231" s="136">
        <f t="shared" si="261"/>
        <v>0</v>
      </c>
      <c r="T231" s="136">
        <f t="shared" si="262"/>
        <v>0</v>
      </c>
      <c r="U231" s="136">
        <f t="shared" si="263"/>
        <v>0</v>
      </c>
      <c r="V231" s="136">
        <f t="shared" si="264"/>
        <v>0</v>
      </c>
      <c r="W231" s="136">
        <f t="shared" si="265"/>
        <v>0</v>
      </c>
      <c r="X231" s="136">
        <f t="shared" si="266"/>
        <v>0</v>
      </c>
      <c r="Y231" s="136">
        <f t="shared" si="267"/>
        <v>0</v>
      </c>
      <c r="Z231" s="136">
        <f t="shared" si="268"/>
        <v>0</v>
      </c>
      <c r="AA231" s="136">
        <f t="shared" si="269"/>
        <v>0</v>
      </c>
      <c r="AB231" s="136">
        <f t="shared" si="270"/>
        <v>0</v>
      </c>
      <c r="AC231" s="136">
        <f t="shared" si="271"/>
        <v>0</v>
      </c>
      <c r="AD231" s="136">
        <f t="shared" si="272"/>
        <v>0</v>
      </c>
      <c r="AE231" s="136">
        <f t="shared" si="273"/>
        <v>0</v>
      </c>
      <c r="AF231" s="136">
        <f t="shared" si="224"/>
        <v>0</v>
      </c>
      <c r="AI231" s="283" t="s">
        <v>232</v>
      </c>
      <c r="AJ231" s="136">
        <f t="shared" si="274"/>
        <v>0</v>
      </c>
      <c r="AK231" s="136">
        <f t="shared" si="275"/>
        <v>0</v>
      </c>
      <c r="AL231" s="136">
        <f t="shared" si="276"/>
        <v>0</v>
      </c>
      <c r="AM231" s="136">
        <f t="shared" si="277"/>
        <v>0</v>
      </c>
      <c r="AN231" s="136">
        <f t="shared" si="278"/>
        <v>0</v>
      </c>
      <c r="AO231" s="136">
        <f t="shared" si="279"/>
        <v>0</v>
      </c>
      <c r="AP231" s="136">
        <f t="shared" si="280"/>
        <v>0</v>
      </c>
      <c r="AQ231" s="136">
        <f t="shared" si="281"/>
        <v>0</v>
      </c>
      <c r="AR231" s="136">
        <f t="shared" si="282"/>
        <v>0</v>
      </c>
      <c r="AS231" s="136">
        <f t="shared" si="283"/>
        <v>0</v>
      </c>
      <c r="AT231" s="136">
        <f t="shared" si="284"/>
        <v>0</v>
      </c>
      <c r="AU231" s="136">
        <f t="shared" si="285"/>
        <v>0</v>
      </c>
      <c r="AV231" s="136">
        <f t="shared" si="286"/>
        <v>0</v>
      </c>
      <c r="AW231" s="136">
        <f t="shared" si="227"/>
        <v>0</v>
      </c>
    </row>
    <row r="232" spans="1:49" ht="15.95" customHeight="1" x14ac:dyDescent="0.2">
      <c r="A232" s="120" t="s">
        <v>183</v>
      </c>
      <c r="B232" s="136">
        <f t="shared" si="248"/>
        <v>0</v>
      </c>
      <c r="C232" s="136">
        <f t="shared" si="249"/>
        <v>0</v>
      </c>
      <c r="D232" s="136">
        <f t="shared" si="250"/>
        <v>0</v>
      </c>
      <c r="E232" s="136">
        <f t="shared" si="251"/>
        <v>0</v>
      </c>
      <c r="F232" s="136">
        <f t="shared" si="252"/>
        <v>0</v>
      </c>
      <c r="G232" s="136">
        <f t="shared" si="253"/>
        <v>0</v>
      </c>
      <c r="H232" s="136">
        <f t="shared" si="254"/>
        <v>0</v>
      </c>
      <c r="I232" s="136">
        <f t="shared" si="255"/>
        <v>0</v>
      </c>
      <c r="J232" s="136">
        <f t="shared" si="256"/>
        <v>0</v>
      </c>
      <c r="K232" s="136">
        <f t="shared" si="257"/>
        <v>0</v>
      </c>
      <c r="L232" s="136">
        <f t="shared" si="258"/>
        <v>0</v>
      </c>
      <c r="M232" s="136">
        <f t="shared" si="259"/>
        <v>0</v>
      </c>
      <c r="N232" s="136">
        <f t="shared" si="260"/>
        <v>0</v>
      </c>
      <c r="O232" s="136">
        <f t="shared" si="221"/>
        <v>0</v>
      </c>
      <c r="R232" s="120" t="s">
        <v>183</v>
      </c>
      <c r="S232" s="136">
        <f t="shared" si="261"/>
        <v>0</v>
      </c>
      <c r="T232" s="136">
        <f t="shared" si="262"/>
        <v>0</v>
      </c>
      <c r="U232" s="136">
        <f t="shared" si="263"/>
        <v>0</v>
      </c>
      <c r="V232" s="136">
        <f t="shared" si="264"/>
        <v>0</v>
      </c>
      <c r="W232" s="136">
        <f t="shared" si="265"/>
        <v>0</v>
      </c>
      <c r="X232" s="136">
        <f t="shared" si="266"/>
        <v>0</v>
      </c>
      <c r="Y232" s="136">
        <f t="shared" si="267"/>
        <v>0</v>
      </c>
      <c r="Z232" s="136">
        <f t="shared" si="268"/>
        <v>0</v>
      </c>
      <c r="AA232" s="136">
        <f t="shared" si="269"/>
        <v>0</v>
      </c>
      <c r="AB232" s="136">
        <f t="shared" si="270"/>
        <v>0</v>
      </c>
      <c r="AC232" s="136">
        <f t="shared" si="271"/>
        <v>0</v>
      </c>
      <c r="AD232" s="136">
        <f t="shared" si="272"/>
        <v>0</v>
      </c>
      <c r="AE232" s="136">
        <f t="shared" si="273"/>
        <v>0</v>
      </c>
      <c r="AF232" s="136">
        <f t="shared" si="224"/>
        <v>0</v>
      </c>
      <c r="AI232" s="120" t="s">
        <v>183</v>
      </c>
      <c r="AJ232" s="136">
        <f t="shared" si="274"/>
        <v>0</v>
      </c>
      <c r="AK232" s="136">
        <f t="shared" si="275"/>
        <v>0</v>
      </c>
      <c r="AL232" s="136">
        <f t="shared" si="276"/>
        <v>0</v>
      </c>
      <c r="AM232" s="136">
        <f t="shared" si="277"/>
        <v>0</v>
      </c>
      <c r="AN232" s="136">
        <f t="shared" si="278"/>
        <v>0</v>
      </c>
      <c r="AO232" s="136">
        <f t="shared" si="279"/>
        <v>0</v>
      </c>
      <c r="AP232" s="136">
        <f t="shared" si="280"/>
        <v>0</v>
      </c>
      <c r="AQ232" s="136">
        <f t="shared" si="281"/>
        <v>0</v>
      </c>
      <c r="AR232" s="136">
        <f t="shared" si="282"/>
        <v>0</v>
      </c>
      <c r="AS232" s="136">
        <f t="shared" si="283"/>
        <v>0</v>
      </c>
      <c r="AT232" s="136">
        <f t="shared" si="284"/>
        <v>0</v>
      </c>
      <c r="AU232" s="136">
        <f t="shared" si="285"/>
        <v>0</v>
      </c>
      <c r="AV232" s="136">
        <f t="shared" si="286"/>
        <v>0</v>
      </c>
      <c r="AW232" s="136">
        <f t="shared" si="227"/>
        <v>0</v>
      </c>
    </row>
    <row r="233" spans="1:49" ht="15.95" customHeight="1" x14ac:dyDescent="0.2">
      <c r="A233" s="120" t="s">
        <v>233</v>
      </c>
      <c r="B233" s="136">
        <f t="shared" si="248"/>
        <v>0</v>
      </c>
      <c r="C233" s="136">
        <f t="shared" si="249"/>
        <v>0</v>
      </c>
      <c r="D233" s="136">
        <f t="shared" si="250"/>
        <v>0</v>
      </c>
      <c r="E233" s="136">
        <f t="shared" si="251"/>
        <v>0</v>
      </c>
      <c r="F233" s="136">
        <f t="shared" si="252"/>
        <v>0</v>
      </c>
      <c r="G233" s="136">
        <f t="shared" si="253"/>
        <v>0</v>
      </c>
      <c r="H233" s="136">
        <f t="shared" si="254"/>
        <v>0</v>
      </c>
      <c r="I233" s="136">
        <f t="shared" si="255"/>
        <v>0</v>
      </c>
      <c r="J233" s="136">
        <f t="shared" si="256"/>
        <v>0</v>
      </c>
      <c r="K233" s="136">
        <f t="shared" si="257"/>
        <v>0</v>
      </c>
      <c r="L233" s="136">
        <f t="shared" si="258"/>
        <v>0</v>
      </c>
      <c r="M233" s="136">
        <f t="shared" si="259"/>
        <v>0</v>
      </c>
      <c r="N233" s="136">
        <f t="shared" si="260"/>
        <v>0</v>
      </c>
      <c r="O233" s="136">
        <f t="shared" si="221"/>
        <v>0</v>
      </c>
      <c r="R233" s="120" t="s">
        <v>233</v>
      </c>
      <c r="S233" s="136">
        <f t="shared" si="261"/>
        <v>0</v>
      </c>
      <c r="T233" s="136">
        <f t="shared" si="262"/>
        <v>0</v>
      </c>
      <c r="U233" s="136">
        <f t="shared" si="263"/>
        <v>0</v>
      </c>
      <c r="V233" s="136">
        <f t="shared" si="264"/>
        <v>0</v>
      </c>
      <c r="W233" s="136">
        <f t="shared" si="265"/>
        <v>0</v>
      </c>
      <c r="X233" s="136">
        <f t="shared" si="266"/>
        <v>0</v>
      </c>
      <c r="Y233" s="136">
        <f t="shared" si="267"/>
        <v>0</v>
      </c>
      <c r="Z233" s="136">
        <f t="shared" si="268"/>
        <v>0</v>
      </c>
      <c r="AA233" s="136">
        <f t="shared" si="269"/>
        <v>0</v>
      </c>
      <c r="AB233" s="136">
        <f t="shared" si="270"/>
        <v>0</v>
      </c>
      <c r="AC233" s="136">
        <f t="shared" si="271"/>
        <v>0</v>
      </c>
      <c r="AD233" s="136">
        <f t="shared" si="272"/>
        <v>0</v>
      </c>
      <c r="AE233" s="136">
        <f t="shared" si="273"/>
        <v>0</v>
      </c>
      <c r="AF233" s="136">
        <f t="shared" si="224"/>
        <v>0</v>
      </c>
      <c r="AI233" s="120" t="s">
        <v>233</v>
      </c>
      <c r="AJ233" s="136">
        <f t="shared" si="274"/>
        <v>0</v>
      </c>
      <c r="AK233" s="136">
        <f t="shared" si="275"/>
        <v>0</v>
      </c>
      <c r="AL233" s="136">
        <f t="shared" si="276"/>
        <v>0</v>
      </c>
      <c r="AM233" s="136">
        <f t="shared" si="277"/>
        <v>0</v>
      </c>
      <c r="AN233" s="136">
        <f t="shared" si="278"/>
        <v>0</v>
      </c>
      <c r="AO233" s="136">
        <f t="shared" si="279"/>
        <v>0</v>
      </c>
      <c r="AP233" s="136">
        <f t="shared" si="280"/>
        <v>0</v>
      </c>
      <c r="AQ233" s="136">
        <f t="shared" si="281"/>
        <v>0</v>
      </c>
      <c r="AR233" s="136">
        <f t="shared" si="282"/>
        <v>0</v>
      </c>
      <c r="AS233" s="136">
        <f t="shared" si="283"/>
        <v>0</v>
      </c>
      <c r="AT233" s="136">
        <f t="shared" si="284"/>
        <v>0</v>
      </c>
      <c r="AU233" s="136">
        <f t="shared" si="285"/>
        <v>0</v>
      </c>
      <c r="AV233" s="136">
        <f t="shared" si="286"/>
        <v>0</v>
      </c>
      <c r="AW233" s="136">
        <f t="shared" si="227"/>
        <v>0</v>
      </c>
    </row>
    <row r="234" spans="1:49" ht="15.95" customHeight="1" x14ac:dyDescent="0.2">
      <c r="A234" s="284" t="s">
        <v>234</v>
      </c>
      <c r="B234" s="136">
        <f t="shared" si="248"/>
        <v>0</v>
      </c>
      <c r="C234" s="136">
        <f t="shared" si="249"/>
        <v>0</v>
      </c>
      <c r="D234" s="136">
        <f t="shared" si="250"/>
        <v>0</v>
      </c>
      <c r="E234" s="136">
        <f t="shared" si="251"/>
        <v>0</v>
      </c>
      <c r="F234" s="136">
        <f t="shared" si="252"/>
        <v>0</v>
      </c>
      <c r="G234" s="136">
        <f t="shared" si="253"/>
        <v>0</v>
      </c>
      <c r="H234" s="136">
        <f t="shared" si="254"/>
        <v>0</v>
      </c>
      <c r="I234" s="136">
        <f t="shared" si="255"/>
        <v>0</v>
      </c>
      <c r="J234" s="136">
        <f t="shared" si="256"/>
        <v>0</v>
      </c>
      <c r="K234" s="136">
        <f t="shared" si="257"/>
        <v>0</v>
      </c>
      <c r="L234" s="136">
        <f t="shared" si="258"/>
        <v>0</v>
      </c>
      <c r="M234" s="136">
        <f t="shared" si="259"/>
        <v>0</v>
      </c>
      <c r="N234" s="136">
        <f t="shared" si="260"/>
        <v>0</v>
      </c>
      <c r="O234" s="136">
        <f t="shared" si="221"/>
        <v>0</v>
      </c>
      <c r="R234" s="284" t="s">
        <v>234</v>
      </c>
      <c r="S234" s="136">
        <f t="shared" si="261"/>
        <v>0</v>
      </c>
      <c r="T234" s="136">
        <f t="shared" si="262"/>
        <v>0</v>
      </c>
      <c r="U234" s="136">
        <f t="shared" si="263"/>
        <v>0</v>
      </c>
      <c r="V234" s="136">
        <f t="shared" si="264"/>
        <v>0</v>
      </c>
      <c r="W234" s="136">
        <f t="shared" si="265"/>
        <v>0</v>
      </c>
      <c r="X234" s="136">
        <f t="shared" si="266"/>
        <v>0</v>
      </c>
      <c r="Y234" s="136">
        <f t="shared" si="267"/>
        <v>0</v>
      </c>
      <c r="Z234" s="136">
        <f t="shared" si="268"/>
        <v>0</v>
      </c>
      <c r="AA234" s="136">
        <f t="shared" si="269"/>
        <v>0</v>
      </c>
      <c r="AB234" s="136">
        <f t="shared" si="270"/>
        <v>0</v>
      </c>
      <c r="AC234" s="136">
        <f t="shared" si="271"/>
        <v>0</v>
      </c>
      <c r="AD234" s="136">
        <f t="shared" si="272"/>
        <v>0</v>
      </c>
      <c r="AE234" s="136">
        <f t="shared" si="273"/>
        <v>0</v>
      </c>
      <c r="AF234" s="136">
        <f t="shared" si="224"/>
        <v>0</v>
      </c>
      <c r="AI234" s="284" t="s">
        <v>234</v>
      </c>
      <c r="AJ234" s="136">
        <f t="shared" si="274"/>
        <v>0</v>
      </c>
      <c r="AK234" s="136">
        <f t="shared" si="275"/>
        <v>0</v>
      </c>
      <c r="AL234" s="136">
        <f t="shared" si="276"/>
        <v>0</v>
      </c>
      <c r="AM234" s="136">
        <f t="shared" si="277"/>
        <v>0</v>
      </c>
      <c r="AN234" s="136">
        <f t="shared" si="278"/>
        <v>0</v>
      </c>
      <c r="AO234" s="136">
        <f t="shared" si="279"/>
        <v>0</v>
      </c>
      <c r="AP234" s="136">
        <f t="shared" si="280"/>
        <v>0</v>
      </c>
      <c r="AQ234" s="136">
        <f t="shared" si="281"/>
        <v>0</v>
      </c>
      <c r="AR234" s="136">
        <f t="shared" si="282"/>
        <v>0</v>
      </c>
      <c r="AS234" s="136">
        <f t="shared" si="283"/>
        <v>0</v>
      </c>
      <c r="AT234" s="136">
        <f t="shared" si="284"/>
        <v>0</v>
      </c>
      <c r="AU234" s="136">
        <f t="shared" si="285"/>
        <v>0</v>
      </c>
      <c r="AV234" s="136">
        <f t="shared" si="286"/>
        <v>0</v>
      </c>
      <c r="AW234" s="136">
        <f t="shared" si="227"/>
        <v>0</v>
      </c>
    </row>
    <row r="235" spans="1:49" ht="15.95" customHeight="1" x14ac:dyDescent="0.2">
      <c r="A235" s="120" t="s">
        <v>307</v>
      </c>
      <c r="B235" s="136">
        <f t="shared" si="248"/>
        <v>0</v>
      </c>
      <c r="C235" s="136">
        <f t="shared" si="249"/>
        <v>0</v>
      </c>
      <c r="D235" s="136">
        <f t="shared" si="250"/>
        <v>0</v>
      </c>
      <c r="E235" s="136">
        <f t="shared" si="251"/>
        <v>0</v>
      </c>
      <c r="F235" s="136">
        <f t="shared" si="252"/>
        <v>0</v>
      </c>
      <c r="G235" s="136">
        <f t="shared" si="253"/>
        <v>0</v>
      </c>
      <c r="H235" s="136">
        <f t="shared" si="254"/>
        <v>0</v>
      </c>
      <c r="I235" s="136">
        <f t="shared" si="255"/>
        <v>0</v>
      </c>
      <c r="J235" s="136">
        <f t="shared" si="256"/>
        <v>0</v>
      </c>
      <c r="K235" s="136">
        <f t="shared" si="257"/>
        <v>0</v>
      </c>
      <c r="L235" s="136">
        <f t="shared" si="258"/>
        <v>0</v>
      </c>
      <c r="M235" s="136">
        <f t="shared" si="259"/>
        <v>0</v>
      </c>
      <c r="N235" s="136">
        <f t="shared" si="260"/>
        <v>0</v>
      </c>
      <c r="O235" s="136">
        <f t="shared" si="221"/>
        <v>0</v>
      </c>
      <c r="R235" s="120" t="s">
        <v>307</v>
      </c>
      <c r="S235" s="136">
        <f t="shared" si="261"/>
        <v>0</v>
      </c>
      <c r="T235" s="136">
        <f t="shared" si="262"/>
        <v>0</v>
      </c>
      <c r="U235" s="136">
        <f t="shared" si="263"/>
        <v>0</v>
      </c>
      <c r="V235" s="136">
        <f t="shared" si="264"/>
        <v>0</v>
      </c>
      <c r="W235" s="136">
        <f t="shared" si="265"/>
        <v>0</v>
      </c>
      <c r="X235" s="136">
        <f t="shared" si="266"/>
        <v>0</v>
      </c>
      <c r="Y235" s="136">
        <f t="shared" si="267"/>
        <v>0</v>
      </c>
      <c r="Z235" s="136">
        <f t="shared" si="268"/>
        <v>0</v>
      </c>
      <c r="AA235" s="136">
        <f t="shared" si="269"/>
        <v>0</v>
      </c>
      <c r="AB235" s="136">
        <f t="shared" si="270"/>
        <v>0</v>
      </c>
      <c r="AC235" s="136">
        <f t="shared" si="271"/>
        <v>0</v>
      </c>
      <c r="AD235" s="136">
        <f t="shared" si="272"/>
        <v>0</v>
      </c>
      <c r="AE235" s="136">
        <f t="shared" si="273"/>
        <v>0</v>
      </c>
      <c r="AF235" s="136">
        <f t="shared" si="224"/>
        <v>0</v>
      </c>
      <c r="AI235" s="120" t="s">
        <v>307</v>
      </c>
      <c r="AJ235" s="136">
        <f t="shared" si="274"/>
        <v>0</v>
      </c>
      <c r="AK235" s="136">
        <f t="shared" si="275"/>
        <v>0</v>
      </c>
      <c r="AL235" s="136">
        <f t="shared" si="276"/>
        <v>0</v>
      </c>
      <c r="AM235" s="136">
        <f t="shared" si="277"/>
        <v>0</v>
      </c>
      <c r="AN235" s="136">
        <f t="shared" si="278"/>
        <v>0</v>
      </c>
      <c r="AO235" s="136">
        <f t="shared" si="279"/>
        <v>0</v>
      </c>
      <c r="AP235" s="136">
        <f t="shared" si="280"/>
        <v>0</v>
      </c>
      <c r="AQ235" s="136">
        <f t="shared" si="281"/>
        <v>0</v>
      </c>
      <c r="AR235" s="136">
        <f t="shared" si="282"/>
        <v>0</v>
      </c>
      <c r="AS235" s="136">
        <f t="shared" si="283"/>
        <v>0</v>
      </c>
      <c r="AT235" s="136">
        <f t="shared" si="284"/>
        <v>0</v>
      </c>
      <c r="AU235" s="136">
        <f t="shared" si="285"/>
        <v>0</v>
      </c>
      <c r="AV235" s="136">
        <f t="shared" si="286"/>
        <v>0</v>
      </c>
      <c r="AW235" s="136">
        <f t="shared" si="227"/>
        <v>0</v>
      </c>
    </row>
    <row r="236" spans="1:49" ht="15.95" customHeight="1" x14ac:dyDescent="0.2">
      <c r="A236" s="120" t="s">
        <v>60</v>
      </c>
      <c r="B236" s="136">
        <f>B133</f>
        <v>0</v>
      </c>
      <c r="C236" s="136">
        <f t="shared" ref="C236:M236" si="287">C133</f>
        <v>0</v>
      </c>
      <c r="D236" s="136">
        <f t="shared" si="287"/>
        <v>0</v>
      </c>
      <c r="E236" s="136">
        <f t="shared" si="287"/>
        <v>0</v>
      </c>
      <c r="F236" s="136">
        <f t="shared" si="287"/>
        <v>0</v>
      </c>
      <c r="G236" s="136">
        <f t="shared" si="287"/>
        <v>0</v>
      </c>
      <c r="H236" s="136">
        <f t="shared" si="287"/>
        <v>0</v>
      </c>
      <c r="I236" s="136">
        <f t="shared" si="287"/>
        <v>0</v>
      </c>
      <c r="J236" s="136">
        <f t="shared" si="287"/>
        <v>0</v>
      </c>
      <c r="K236" s="136">
        <f t="shared" si="287"/>
        <v>0</v>
      </c>
      <c r="L236" s="136">
        <f t="shared" si="287"/>
        <v>0</v>
      </c>
      <c r="M236" s="136">
        <f t="shared" si="287"/>
        <v>0</v>
      </c>
      <c r="N236" s="136">
        <f t="shared" si="260"/>
        <v>0</v>
      </c>
      <c r="O236" s="136">
        <f t="shared" si="221"/>
        <v>0</v>
      </c>
      <c r="R236" s="120" t="s">
        <v>60</v>
      </c>
      <c r="S236" s="136">
        <f t="shared" si="261"/>
        <v>0</v>
      </c>
      <c r="T236" s="136">
        <f t="shared" si="262"/>
        <v>0</v>
      </c>
      <c r="U236" s="136">
        <f t="shared" si="263"/>
        <v>0</v>
      </c>
      <c r="V236" s="136">
        <f t="shared" si="264"/>
        <v>0</v>
      </c>
      <c r="W236" s="136">
        <f t="shared" si="265"/>
        <v>0</v>
      </c>
      <c r="X236" s="136">
        <f t="shared" si="266"/>
        <v>0</v>
      </c>
      <c r="Y236" s="136">
        <f t="shared" si="267"/>
        <v>0</v>
      </c>
      <c r="Z236" s="136">
        <f t="shared" si="268"/>
        <v>0</v>
      </c>
      <c r="AA236" s="136">
        <f t="shared" si="269"/>
        <v>0</v>
      </c>
      <c r="AB236" s="136">
        <f t="shared" si="270"/>
        <v>0</v>
      </c>
      <c r="AC236" s="136">
        <f t="shared" si="271"/>
        <v>0</v>
      </c>
      <c r="AD236" s="136">
        <f t="shared" si="272"/>
        <v>0</v>
      </c>
      <c r="AE236" s="136">
        <f t="shared" si="273"/>
        <v>0</v>
      </c>
      <c r="AF236" s="136">
        <f t="shared" si="224"/>
        <v>0</v>
      </c>
      <c r="AI236" s="120" t="s">
        <v>60</v>
      </c>
      <c r="AJ236" s="136">
        <f t="shared" si="274"/>
        <v>0</v>
      </c>
      <c r="AK236" s="136">
        <f t="shared" si="275"/>
        <v>0</v>
      </c>
      <c r="AL236" s="136">
        <f t="shared" si="276"/>
        <v>0</v>
      </c>
      <c r="AM236" s="136">
        <f t="shared" si="277"/>
        <v>0</v>
      </c>
      <c r="AN236" s="136">
        <f t="shared" si="278"/>
        <v>0</v>
      </c>
      <c r="AO236" s="136">
        <f t="shared" si="279"/>
        <v>0</v>
      </c>
      <c r="AP236" s="136">
        <f t="shared" si="280"/>
        <v>0</v>
      </c>
      <c r="AQ236" s="136">
        <f t="shared" si="281"/>
        <v>0</v>
      </c>
      <c r="AR236" s="136">
        <f t="shared" si="282"/>
        <v>0</v>
      </c>
      <c r="AS236" s="136">
        <f t="shared" si="283"/>
        <v>0</v>
      </c>
      <c r="AT236" s="136">
        <f t="shared" si="284"/>
        <v>0</v>
      </c>
      <c r="AU236" s="136">
        <f t="shared" si="285"/>
        <v>0</v>
      </c>
      <c r="AV236" s="136">
        <f t="shared" si="286"/>
        <v>0</v>
      </c>
      <c r="AW236" s="136">
        <f t="shared" si="227"/>
        <v>0</v>
      </c>
    </row>
    <row r="237" spans="1:49" ht="15.95" customHeight="1" x14ac:dyDescent="0.2">
      <c r="A237" s="120" t="s">
        <v>62</v>
      </c>
      <c r="B237" s="136">
        <f>B134</f>
        <v>0</v>
      </c>
      <c r="C237" s="136">
        <f t="shared" ref="C237:M237" si="288">C134</f>
        <v>0</v>
      </c>
      <c r="D237" s="136">
        <f t="shared" si="288"/>
        <v>0</v>
      </c>
      <c r="E237" s="136">
        <f t="shared" si="288"/>
        <v>0</v>
      </c>
      <c r="F237" s="136">
        <f t="shared" si="288"/>
        <v>0</v>
      </c>
      <c r="G237" s="136">
        <f t="shared" si="288"/>
        <v>0</v>
      </c>
      <c r="H237" s="136">
        <f t="shared" si="288"/>
        <v>0</v>
      </c>
      <c r="I237" s="136">
        <f t="shared" si="288"/>
        <v>0</v>
      </c>
      <c r="J237" s="136">
        <f t="shared" si="288"/>
        <v>0</v>
      </c>
      <c r="K237" s="136">
        <f t="shared" si="288"/>
        <v>0</v>
      </c>
      <c r="L237" s="136">
        <f t="shared" si="288"/>
        <v>0</v>
      </c>
      <c r="M237" s="136">
        <f t="shared" si="288"/>
        <v>0</v>
      </c>
      <c r="N237" s="136">
        <f t="shared" si="260"/>
        <v>0</v>
      </c>
      <c r="O237" s="136">
        <f t="shared" si="221"/>
        <v>0</v>
      </c>
      <c r="R237" s="120" t="s">
        <v>62</v>
      </c>
      <c r="S237" s="136">
        <f t="shared" si="261"/>
        <v>0</v>
      </c>
      <c r="T237" s="136">
        <f t="shared" si="262"/>
        <v>0</v>
      </c>
      <c r="U237" s="136">
        <f t="shared" si="263"/>
        <v>0</v>
      </c>
      <c r="V237" s="136">
        <f t="shared" si="264"/>
        <v>0</v>
      </c>
      <c r="W237" s="136">
        <f t="shared" si="265"/>
        <v>0</v>
      </c>
      <c r="X237" s="136">
        <f t="shared" si="266"/>
        <v>0</v>
      </c>
      <c r="Y237" s="136">
        <f t="shared" si="267"/>
        <v>0</v>
      </c>
      <c r="Z237" s="136">
        <f t="shared" si="268"/>
        <v>0</v>
      </c>
      <c r="AA237" s="136">
        <f t="shared" si="269"/>
        <v>0</v>
      </c>
      <c r="AB237" s="136">
        <f t="shared" si="270"/>
        <v>0</v>
      </c>
      <c r="AC237" s="136">
        <f t="shared" si="271"/>
        <v>0</v>
      </c>
      <c r="AD237" s="136">
        <f t="shared" si="272"/>
        <v>0</v>
      </c>
      <c r="AE237" s="136">
        <f t="shared" si="273"/>
        <v>0</v>
      </c>
      <c r="AF237" s="136">
        <f t="shared" si="224"/>
        <v>0</v>
      </c>
      <c r="AI237" s="120" t="s">
        <v>62</v>
      </c>
      <c r="AJ237" s="136">
        <f t="shared" si="274"/>
        <v>0</v>
      </c>
      <c r="AK237" s="136">
        <f t="shared" si="275"/>
        <v>0</v>
      </c>
      <c r="AL237" s="136">
        <f t="shared" si="276"/>
        <v>0</v>
      </c>
      <c r="AM237" s="136">
        <f t="shared" si="277"/>
        <v>0</v>
      </c>
      <c r="AN237" s="136">
        <f t="shared" si="278"/>
        <v>0</v>
      </c>
      <c r="AO237" s="136">
        <f t="shared" si="279"/>
        <v>0</v>
      </c>
      <c r="AP237" s="136">
        <f t="shared" si="280"/>
        <v>0</v>
      </c>
      <c r="AQ237" s="136">
        <f t="shared" si="281"/>
        <v>0</v>
      </c>
      <c r="AR237" s="136">
        <f t="shared" si="282"/>
        <v>0</v>
      </c>
      <c r="AS237" s="136">
        <f t="shared" si="283"/>
        <v>0</v>
      </c>
      <c r="AT237" s="136">
        <f t="shared" si="284"/>
        <v>0</v>
      </c>
      <c r="AU237" s="136">
        <f t="shared" si="285"/>
        <v>0</v>
      </c>
      <c r="AV237" s="136">
        <f t="shared" si="286"/>
        <v>0</v>
      </c>
      <c r="AW237" s="136">
        <f t="shared" si="227"/>
        <v>0</v>
      </c>
    </row>
    <row r="238" spans="1:49" ht="15.95" customHeight="1" x14ac:dyDescent="0.2">
      <c r="A238" s="120" t="s">
        <v>184</v>
      </c>
      <c r="B238" s="280"/>
      <c r="C238" s="280"/>
      <c r="D238" s="280"/>
      <c r="E238" s="280"/>
      <c r="F238" s="280"/>
      <c r="G238" s="280"/>
      <c r="H238" s="280"/>
      <c r="I238" s="280"/>
      <c r="J238" s="280"/>
      <c r="K238" s="280"/>
      <c r="L238" s="280"/>
      <c r="M238" s="280"/>
      <c r="N238" s="280"/>
      <c r="O238" s="280"/>
      <c r="R238" s="120" t="s">
        <v>184</v>
      </c>
      <c r="S238" s="280"/>
      <c r="T238" s="280"/>
      <c r="U238" s="280"/>
      <c r="V238" s="280"/>
      <c r="W238" s="280"/>
      <c r="X238" s="280"/>
      <c r="Y238" s="280"/>
      <c r="Z238" s="280"/>
      <c r="AA238" s="280"/>
      <c r="AB238" s="280"/>
      <c r="AC238" s="280"/>
      <c r="AD238" s="280"/>
      <c r="AE238" s="280"/>
      <c r="AF238" s="280"/>
      <c r="AI238" s="120" t="s">
        <v>184</v>
      </c>
      <c r="AJ238" s="280"/>
      <c r="AK238" s="280"/>
      <c r="AL238" s="280"/>
      <c r="AM238" s="280"/>
      <c r="AN238" s="280"/>
      <c r="AO238" s="280"/>
      <c r="AP238" s="280"/>
      <c r="AQ238" s="280"/>
      <c r="AR238" s="280"/>
      <c r="AS238" s="280"/>
      <c r="AT238" s="280"/>
      <c r="AU238" s="280"/>
      <c r="AV238" s="280"/>
      <c r="AW238" s="280"/>
    </row>
    <row r="239" spans="1:49" ht="15.95" customHeight="1" x14ac:dyDescent="0.2">
      <c r="A239" s="353" t="s">
        <v>333</v>
      </c>
      <c r="B239" s="92">
        <f>B212+B220+B232+B233+B234+B235+B236+B237+B238</f>
        <v>0</v>
      </c>
      <c r="C239" s="92">
        <f t="shared" ref="C239:M239" si="289">C212+C220+C232+C233+C234+C235+C236+C237+C238</f>
        <v>0</v>
      </c>
      <c r="D239" s="92">
        <f t="shared" si="289"/>
        <v>0</v>
      </c>
      <c r="E239" s="92">
        <f t="shared" si="289"/>
        <v>0</v>
      </c>
      <c r="F239" s="92">
        <f t="shared" si="289"/>
        <v>0</v>
      </c>
      <c r="G239" s="92">
        <f t="shared" si="289"/>
        <v>0</v>
      </c>
      <c r="H239" s="92">
        <f t="shared" si="289"/>
        <v>0</v>
      </c>
      <c r="I239" s="92">
        <f t="shared" si="289"/>
        <v>0</v>
      </c>
      <c r="J239" s="92">
        <f t="shared" si="289"/>
        <v>0</v>
      </c>
      <c r="K239" s="92">
        <f t="shared" si="289"/>
        <v>0</v>
      </c>
      <c r="L239" s="92">
        <f t="shared" si="289"/>
        <v>0</v>
      </c>
      <c r="M239" s="92">
        <f t="shared" si="289"/>
        <v>0</v>
      </c>
      <c r="N239" s="171">
        <f t="shared" ref="N239" si="290">SUM(B239:M239)</f>
        <v>0</v>
      </c>
      <c r="O239" s="171">
        <f>N136-N239</f>
        <v>0</v>
      </c>
      <c r="R239" s="167" t="s">
        <v>333</v>
      </c>
      <c r="S239" s="92">
        <f>S212+S220+S232+S233+S234+S235+S236+S237+S238</f>
        <v>0</v>
      </c>
      <c r="T239" s="92">
        <f t="shared" ref="T239:AD239" si="291">T212+T220+T232+T233+T234+T235+T236+T237+T238</f>
        <v>0</v>
      </c>
      <c r="U239" s="92">
        <f t="shared" si="291"/>
        <v>0</v>
      </c>
      <c r="V239" s="92">
        <f t="shared" si="291"/>
        <v>0</v>
      </c>
      <c r="W239" s="92">
        <f t="shared" si="291"/>
        <v>0</v>
      </c>
      <c r="X239" s="92">
        <f t="shared" si="291"/>
        <v>0</v>
      </c>
      <c r="Y239" s="92">
        <f t="shared" si="291"/>
        <v>0</v>
      </c>
      <c r="Z239" s="92">
        <f t="shared" si="291"/>
        <v>0</v>
      </c>
      <c r="AA239" s="92">
        <f t="shared" si="291"/>
        <v>0</v>
      </c>
      <c r="AB239" s="92">
        <f t="shared" si="291"/>
        <v>0</v>
      </c>
      <c r="AC239" s="92">
        <f t="shared" si="291"/>
        <v>0</v>
      </c>
      <c r="AD239" s="92">
        <f t="shared" si="291"/>
        <v>0</v>
      </c>
      <c r="AE239" s="171">
        <f t="shared" ref="AE239" si="292">SUM(S239:AD239)</f>
        <v>0</v>
      </c>
      <c r="AF239" s="171">
        <f>AE136-AE239</f>
        <v>0</v>
      </c>
      <c r="AI239" s="167" t="s">
        <v>333</v>
      </c>
      <c r="AJ239" s="92">
        <f>AJ212+AJ220+AJ232+AJ233+AJ234+AJ235+AJ236+AJ237+AJ238</f>
        <v>0</v>
      </c>
      <c r="AK239" s="92">
        <f t="shared" ref="AK239:AU239" si="293">AK212+AK220+AK232+AK233+AK234+AK235+AK236+AK237+AK238</f>
        <v>0</v>
      </c>
      <c r="AL239" s="92">
        <f t="shared" si="293"/>
        <v>0</v>
      </c>
      <c r="AM239" s="92">
        <f t="shared" si="293"/>
        <v>0</v>
      </c>
      <c r="AN239" s="92">
        <f t="shared" si="293"/>
        <v>0</v>
      </c>
      <c r="AO239" s="92">
        <f t="shared" si="293"/>
        <v>0</v>
      </c>
      <c r="AP239" s="92">
        <f t="shared" si="293"/>
        <v>0</v>
      </c>
      <c r="AQ239" s="92">
        <f t="shared" si="293"/>
        <v>0</v>
      </c>
      <c r="AR239" s="92">
        <f t="shared" si="293"/>
        <v>0</v>
      </c>
      <c r="AS239" s="92">
        <f t="shared" si="293"/>
        <v>0</v>
      </c>
      <c r="AT239" s="92">
        <f t="shared" si="293"/>
        <v>0</v>
      </c>
      <c r="AU239" s="92">
        <f t="shared" si="293"/>
        <v>0</v>
      </c>
      <c r="AV239" s="171">
        <f t="shared" ref="AV239" si="294">SUM(AJ239:AU239)</f>
        <v>0</v>
      </c>
      <c r="AW239" s="171">
        <f>AV136-AV239</f>
        <v>0</v>
      </c>
    </row>
    <row r="240" spans="1:49"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sheetData>
  <mergeCells count="14">
    <mergeCell ref="A158:A159"/>
    <mergeCell ref="A192:A193"/>
    <mergeCell ref="A210:A211"/>
    <mergeCell ref="A17:A18"/>
    <mergeCell ref="A35:A36"/>
    <mergeCell ref="A89:A90"/>
    <mergeCell ref="A107:A108"/>
    <mergeCell ref="A140:A141"/>
    <mergeCell ref="B17:E17"/>
    <mergeCell ref="F17:I17"/>
    <mergeCell ref="J17:M17"/>
    <mergeCell ref="B35:E35"/>
    <mergeCell ref="F35:I35"/>
    <mergeCell ref="J35:M35"/>
  </mergeCells>
  <dataValidations count="4">
    <dataValidation type="list" allowBlank="1" showInputMessage="1" showErrorMessage="1" sqref="E10 C9">
      <formula1>$V$8:$V$9</formula1>
    </dataValidation>
    <dataValidation type="list" allowBlank="1" showInputMessage="1" showErrorMessage="1" sqref="N20:N22 N38:N40 N42:N44 N26:N29 N46:N60">
      <formula1>mode_reg_client</formula1>
    </dataValidation>
    <dataValidation type="list" allowBlank="1" showInputMessage="1" showErrorMessage="1" sqref="C62 C30:C32 C37:C40 C42:C56 K60 C19:C28 G19:G28 C60 K42:K56 G60 G30:G32 K19:K28 K37:K40 G42:G56 G62 G37:G40 K30:K32">
      <formula1>taux_tva</formula1>
    </dataValidation>
    <dataValidation type="list" allowBlank="1" showInputMessage="1" showErrorMessage="1" sqref="O26:O29 O46:O61 O42:O44 O38:O40 O20:O22">
      <formula1>fréquence_paiement</formula1>
    </dataValidation>
  </dataValidations>
  <hyperlinks>
    <hyperlink ref="B1" location="Sommaire!A1" display="Sommaire"/>
    <hyperlink ref="C1" location="'Compte de résultat'!A1" display="compte de résuktat"/>
    <hyperlink ref="C2" location="SIG!A1" display="SIG"/>
    <hyperlink ref="C3" location="CAF!A1" display="CAF"/>
    <hyperlink ref="C4" location="Ratios!A1" display="Ratios"/>
  </hyperlinks>
  <pageMargins left="0.7" right="0.7" top="0.75" bottom="0.75" header="0.3" footer="0.3"/>
  <pageSetup paperSize="9" orientation="portrait" r:id="rId1"/>
  <ignoredErrors>
    <ignoredError sqref="B236:M236 B200:M200 G195:G199 B216:M216 B220:N220 S200:AE200 S220:AE220 S216:AF216 D92:J92 B113:M113 B117:M117 D29:E29 H29:I29 L29:M29" formula="1"/>
    <ignoredError sqref="B19 F19 J19 B45 F41 J41 J45 J37 F37 F45"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ReadMe!$U$6:$U$7</xm:f>
          </x14:formula1>
          <xm:sqref>P38:P40 P42:P44 P46:P63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B1:F42"/>
  <sheetViews>
    <sheetView showGridLines="0" zoomScale="70" zoomScaleNormal="70" workbookViewId="0"/>
  </sheetViews>
  <sheetFormatPr baseColWidth="10" defaultRowHeight="15.75" x14ac:dyDescent="0.25"/>
  <cols>
    <col min="1" max="1" width="3.7109375" style="6" customWidth="1"/>
    <col min="2" max="2" width="54.7109375" style="6" customWidth="1"/>
    <col min="3" max="5" width="20.7109375" style="6" customWidth="1"/>
    <col min="6" max="16384" width="11.42578125" style="6"/>
  </cols>
  <sheetData>
    <row r="1" spans="2:5" s="361" customFormat="1" ht="15.95" customHeight="1" x14ac:dyDescent="0.2">
      <c r="B1" s="279" t="s">
        <v>185</v>
      </c>
    </row>
    <row r="2" spans="2:5" s="361" customFormat="1" ht="15.95" customHeight="1" x14ac:dyDescent="0.2">
      <c r="B2" s="279"/>
    </row>
    <row r="3" spans="2:5" s="361" customFormat="1" ht="15.95" customHeight="1" x14ac:dyDescent="0.2">
      <c r="B3" s="362" t="s">
        <v>85</v>
      </c>
    </row>
    <row r="4" spans="2:5" s="361" customFormat="1" ht="15.95" customHeight="1" x14ac:dyDescent="0.2">
      <c r="B4" s="362"/>
    </row>
    <row r="5" spans="2:5" s="361" customFormat="1" ht="15.95" customHeight="1" x14ac:dyDescent="0.2">
      <c r="B5" s="363" t="s">
        <v>64</v>
      </c>
      <c r="C5" s="364" t="str">
        <f ca="1">"Exercice " &amp;Sommaire!$H$6</f>
        <v>Exercice 2016</v>
      </c>
      <c r="D5" s="364" t="str">
        <f ca="1">"Exercice " &amp;Sommaire!$H$6 +1</f>
        <v>Exercice 2017</v>
      </c>
      <c r="E5" s="364" t="str">
        <f ca="1">"Exercice " &amp;Sommaire!$H$6 +2</f>
        <v>Exercice 2018</v>
      </c>
    </row>
    <row r="6" spans="2:5" s="361" customFormat="1" ht="15.95" customHeight="1" x14ac:dyDescent="0.2">
      <c r="B6" s="365" t="s">
        <v>65</v>
      </c>
      <c r="C6" s="366">
        <f>C7+C8</f>
        <v>0</v>
      </c>
      <c r="D6" s="366">
        <f t="shared" ref="D6:E6" si="0">D7+D8</f>
        <v>0</v>
      </c>
      <c r="E6" s="366">
        <f t="shared" si="0"/>
        <v>0</v>
      </c>
    </row>
    <row r="7" spans="2:5" s="361" customFormat="1" ht="15.95" customHeight="1" x14ac:dyDescent="0.2">
      <c r="B7" s="365" t="s">
        <v>66</v>
      </c>
      <c r="C7" s="367">
        <f>'Paramètres Activité'!B19</f>
        <v>0</v>
      </c>
      <c r="D7" s="367">
        <f>'Paramètres Activité'!F19</f>
        <v>0</v>
      </c>
      <c r="E7" s="367">
        <f>'Paramètres Activité'!J19</f>
        <v>0</v>
      </c>
    </row>
    <row r="8" spans="2:5" s="361" customFormat="1" ht="15.95" customHeight="1" x14ac:dyDescent="0.2">
      <c r="B8" s="365" t="s">
        <v>84</v>
      </c>
      <c r="C8" s="367">
        <f>'Paramètres Activité'!B25</f>
        <v>0</v>
      </c>
      <c r="D8" s="367">
        <f>'Paramètres Activité'!F25</f>
        <v>0</v>
      </c>
      <c r="E8" s="367">
        <f>'Paramètres Activité'!J25</f>
        <v>0</v>
      </c>
    </row>
    <row r="9" spans="2:5" s="361" customFormat="1" ht="15.95" customHeight="1" x14ac:dyDescent="0.2">
      <c r="B9" s="368" t="s">
        <v>50</v>
      </c>
      <c r="C9" s="369">
        <f>'Paramètres Activité'!B23</f>
        <v>0</v>
      </c>
      <c r="D9" s="369">
        <f>'Paramètres Activité'!F23</f>
        <v>0</v>
      </c>
      <c r="E9" s="369">
        <f>'Paramètres Activité'!J23</f>
        <v>0</v>
      </c>
    </row>
    <row r="10" spans="2:5" s="361" customFormat="1" ht="15.95" customHeight="1" x14ac:dyDescent="0.2">
      <c r="B10" s="368" t="s">
        <v>51</v>
      </c>
      <c r="C10" s="369">
        <f>'Paramètres Activité'!E24</f>
        <v>0</v>
      </c>
      <c r="D10" s="369">
        <f>'Paramètres Activité'!F24</f>
        <v>0</v>
      </c>
      <c r="E10" s="369">
        <f>'Paramètres Activité'!J24</f>
        <v>0</v>
      </c>
    </row>
    <row r="11" spans="2:5" s="361" customFormat="1" ht="15.95" customHeight="1" x14ac:dyDescent="0.2">
      <c r="B11" s="368" t="s">
        <v>388</v>
      </c>
      <c r="C11" s="369">
        <f>'Paramètres Activité'!B30</f>
        <v>0</v>
      </c>
      <c r="D11" s="369">
        <f>'Paramètres Activité'!F30</f>
        <v>0</v>
      </c>
      <c r="E11" s="369">
        <f>'Paramètres Activité'!J30</f>
        <v>0</v>
      </c>
    </row>
    <row r="12" spans="2:5" s="361" customFormat="1" ht="15.95" customHeight="1" x14ac:dyDescent="0.2">
      <c r="B12" s="368" t="s">
        <v>238</v>
      </c>
      <c r="C12" s="291"/>
      <c r="D12" s="291"/>
      <c r="E12" s="291"/>
    </row>
    <row r="13" spans="2:5" s="361" customFormat="1" ht="15.95" customHeight="1" x14ac:dyDescent="0.2">
      <c r="B13" s="370" t="s">
        <v>67</v>
      </c>
      <c r="C13" s="371">
        <f>C6+C9+C10+C11+C12</f>
        <v>0</v>
      </c>
      <c r="D13" s="371">
        <f t="shared" ref="D13:E13" si="1">D6+D9+D10+D11+D12</f>
        <v>0</v>
      </c>
      <c r="E13" s="371">
        <f t="shared" si="1"/>
        <v>0</v>
      </c>
    </row>
    <row r="14" spans="2:5" s="361" customFormat="1" ht="15.95" customHeight="1" x14ac:dyDescent="0.2">
      <c r="B14" s="365" t="s">
        <v>46</v>
      </c>
      <c r="C14" s="372">
        <f>'Paramètres Activité'!B37</f>
        <v>0</v>
      </c>
      <c r="D14" s="372">
        <f>'Paramètres Activité'!F37</f>
        <v>0</v>
      </c>
      <c r="E14" s="372">
        <f>'Paramètres Activité'!J37</f>
        <v>0</v>
      </c>
    </row>
    <row r="15" spans="2:5" s="361" customFormat="1" ht="15.95" customHeight="1" x14ac:dyDescent="0.2">
      <c r="B15" s="368" t="s">
        <v>48</v>
      </c>
      <c r="C15" s="372">
        <f>'Paramètres Activité'!B77</f>
        <v>0</v>
      </c>
      <c r="D15" s="372">
        <f>'Paramètres Activité'!C77</f>
        <v>0</v>
      </c>
      <c r="E15" s="372">
        <f>'Paramètres Activité'!D77</f>
        <v>0</v>
      </c>
    </row>
    <row r="16" spans="2:5" s="361" customFormat="1" ht="15.95" customHeight="1" x14ac:dyDescent="0.2">
      <c r="B16" s="368" t="s">
        <v>68</v>
      </c>
      <c r="C16" s="372">
        <f>'Paramètres Activité'!B41</f>
        <v>0</v>
      </c>
      <c r="D16" s="372">
        <f>'Paramètres Activité'!F41</f>
        <v>0</v>
      </c>
      <c r="E16" s="372">
        <f>'Paramètres Activité'!J41</f>
        <v>0</v>
      </c>
    </row>
    <row r="17" spans="2:6" s="361" customFormat="1" ht="15.95" customHeight="1" x14ac:dyDescent="0.2">
      <c r="B17" s="368" t="s">
        <v>49</v>
      </c>
      <c r="C17" s="372">
        <f>'Paramètres Activité'!B84</f>
        <v>0</v>
      </c>
      <c r="D17" s="372">
        <f>'Paramètres Activité'!C84</f>
        <v>0</v>
      </c>
      <c r="E17" s="372">
        <f>'Paramètres Activité'!D84</f>
        <v>0</v>
      </c>
    </row>
    <row r="18" spans="2:6" s="361" customFormat="1" ht="15.95" customHeight="1" x14ac:dyDescent="0.2">
      <c r="B18" s="368" t="s">
        <v>69</v>
      </c>
      <c r="C18" s="372">
        <f>'Paramètres Activité'!B45</f>
        <v>0</v>
      </c>
      <c r="D18" s="372">
        <f>'Paramètres Activité'!F45</f>
        <v>0</v>
      </c>
      <c r="E18" s="372">
        <f>'Paramètres Activité'!J45</f>
        <v>0</v>
      </c>
    </row>
    <row r="19" spans="2:6" s="361" customFormat="1" ht="15.95" customHeight="1" x14ac:dyDescent="0.2">
      <c r="B19" s="368" t="s">
        <v>70</v>
      </c>
      <c r="C19" s="372">
        <f>'Paramètres Activité'!B57</f>
        <v>0</v>
      </c>
      <c r="D19" s="372">
        <f>'Paramètres Activité'!F57</f>
        <v>0</v>
      </c>
      <c r="E19" s="372">
        <f>'Paramètres Activité'!J57</f>
        <v>0</v>
      </c>
    </row>
    <row r="20" spans="2:6" s="361" customFormat="1" ht="15.95" customHeight="1" x14ac:dyDescent="0.2">
      <c r="B20" s="368" t="s">
        <v>71</v>
      </c>
      <c r="C20" s="372">
        <f>'Paramètres Activité'!B58</f>
        <v>0</v>
      </c>
      <c r="D20" s="372">
        <f>'Paramètres Activité'!F58</f>
        <v>0</v>
      </c>
      <c r="E20" s="372">
        <f>'Paramètres Activité'!J58</f>
        <v>0</v>
      </c>
    </row>
    <row r="21" spans="2:6" s="361" customFormat="1" ht="15.95" customHeight="1" x14ac:dyDescent="0.2">
      <c r="B21" s="373" t="s">
        <v>72</v>
      </c>
      <c r="C21" s="372">
        <f>'Paramètres Activité'!B59</f>
        <v>0</v>
      </c>
      <c r="D21" s="372">
        <f>'Paramètres Activité'!F59</f>
        <v>0</v>
      </c>
      <c r="E21" s="372">
        <f>'Paramètres Activité'!J59</f>
        <v>0</v>
      </c>
    </row>
    <row r="22" spans="2:6" s="361" customFormat="1" ht="15.95" customHeight="1" x14ac:dyDescent="0.2">
      <c r="B22" s="373" t="s">
        <v>235</v>
      </c>
      <c r="C22" s="372">
        <f>'Paramètres Activité'!B60</f>
        <v>0</v>
      </c>
      <c r="D22" s="372">
        <f>'Paramètres Activité'!F60</f>
        <v>0</v>
      </c>
      <c r="E22" s="372">
        <f>'Paramètres Activité'!J60</f>
        <v>0</v>
      </c>
    </row>
    <row r="23" spans="2:6" s="361" customFormat="1" ht="15.95" customHeight="1" x14ac:dyDescent="0.2">
      <c r="B23" s="368" t="s">
        <v>367</v>
      </c>
      <c r="C23" s="372">
        <f>'Paramètres Activité'!B63</f>
        <v>0</v>
      </c>
      <c r="D23" s="372">
        <f>'Paramètres Activité'!F63</f>
        <v>0</v>
      </c>
      <c r="E23" s="372">
        <f>'Paramètres Activité'!J63</f>
        <v>0</v>
      </c>
    </row>
    <row r="24" spans="2:6" s="361" customFormat="1" ht="15.95" customHeight="1" x14ac:dyDescent="0.2">
      <c r="B24" s="384" t="s">
        <v>73</v>
      </c>
      <c r="C24" s="385">
        <f>SUM(C14:C23)</f>
        <v>0</v>
      </c>
      <c r="D24" s="385">
        <f t="shared" ref="D24:E24" si="2">SUM(D14:D23)</f>
        <v>0</v>
      </c>
      <c r="E24" s="385">
        <f t="shared" si="2"/>
        <v>0</v>
      </c>
      <c r="F24" s="374"/>
    </row>
    <row r="25" spans="2:6" s="361" customFormat="1" ht="15.95" customHeight="1" x14ac:dyDescent="0.2">
      <c r="B25" s="375" t="s">
        <v>74</v>
      </c>
      <c r="C25" s="376">
        <f>C13-C24</f>
        <v>0</v>
      </c>
      <c r="D25" s="376">
        <f>D13-D24</f>
        <v>0</v>
      </c>
      <c r="E25" s="376">
        <f>E13-E24</f>
        <v>0</v>
      </c>
    </row>
    <row r="26" spans="2:6" s="361" customFormat="1" ht="15.95" customHeight="1" x14ac:dyDescent="0.2">
      <c r="B26" s="365" t="s">
        <v>61</v>
      </c>
      <c r="C26" s="377">
        <f>'Paramètres Activité'!B31</f>
        <v>0</v>
      </c>
      <c r="D26" s="377">
        <f>'Paramètres Activité'!F31</f>
        <v>0</v>
      </c>
      <c r="E26" s="377">
        <f>'Paramètres Activité'!J31</f>
        <v>0</v>
      </c>
    </row>
    <row r="27" spans="2:6" s="361" customFormat="1" ht="15.95" customHeight="1" x14ac:dyDescent="0.2">
      <c r="B27" s="384" t="s">
        <v>75</v>
      </c>
      <c r="C27" s="385">
        <f>C26</f>
        <v>0</v>
      </c>
      <c r="D27" s="385">
        <f>D26</f>
        <v>0</v>
      </c>
      <c r="E27" s="385">
        <f>E26</f>
        <v>0</v>
      </c>
    </row>
    <row r="28" spans="2:6" s="361" customFormat="1" ht="15.95" customHeight="1" x14ac:dyDescent="0.2">
      <c r="B28" s="365" t="s">
        <v>60</v>
      </c>
      <c r="C28" s="378">
        <f>'Paramètres Activité'!B61</f>
        <v>0</v>
      </c>
      <c r="D28" s="378">
        <f>'Paramètres Activité'!F61</f>
        <v>0</v>
      </c>
      <c r="E28" s="379">
        <f>'Paramètres Activité'!J61</f>
        <v>0</v>
      </c>
    </row>
    <row r="29" spans="2:6" s="361" customFormat="1" ht="15.95" customHeight="1" x14ac:dyDescent="0.2">
      <c r="B29" s="384" t="s">
        <v>76</v>
      </c>
      <c r="C29" s="385">
        <f>C28</f>
        <v>0</v>
      </c>
      <c r="D29" s="385">
        <f>D28</f>
        <v>0</v>
      </c>
      <c r="E29" s="385">
        <f>E28</f>
        <v>0</v>
      </c>
    </row>
    <row r="30" spans="2:6" s="361" customFormat="1" ht="15.95" customHeight="1" x14ac:dyDescent="0.2">
      <c r="B30" s="375" t="s">
        <v>77</v>
      </c>
      <c r="C30" s="376">
        <f>C27-C29</f>
        <v>0</v>
      </c>
      <c r="D30" s="376">
        <f>D27-D29</f>
        <v>0</v>
      </c>
      <c r="E30" s="376">
        <f>E27-E29</f>
        <v>0</v>
      </c>
    </row>
    <row r="31" spans="2:6" s="361" customFormat="1" ht="15.95" customHeight="1" x14ac:dyDescent="0.2">
      <c r="B31" s="375" t="s">
        <v>78</v>
      </c>
      <c r="C31" s="376">
        <f>C25+C30</f>
        <v>0</v>
      </c>
      <c r="D31" s="376">
        <f>D25+D30</f>
        <v>0</v>
      </c>
      <c r="E31" s="376">
        <f>E25+E30</f>
        <v>0</v>
      </c>
    </row>
    <row r="32" spans="2:6" s="361" customFormat="1" ht="15.95" customHeight="1" x14ac:dyDescent="0.2">
      <c r="B32" s="365" t="s">
        <v>391</v>
      </c>
      <c r="C32" s="377">
        <f>'Paramètres Activité'!B32</f>
        <v>0</v>
      </c>
      <c r="D32" s="377">
        <f>'Paramètres Activité'!F32</f>
        <v>0</v>
      </c>
      <c r="E32" s="377">
        <f>'Paramètres Activité'!J32</f>
        <v>0</v>
      </c>
    </row>
    <row r="33" spans="2:5" s="361" customFormat="1" ht="15.95" customHeight="1" x14ac:dyDescent="0.2">
      <c r="B33" s="386" t="s">
        <v>79</v>
      </c>
      <c r="C33" s="387">
        <f>C32</f>
        <v>0</v>
      </c>
      <c r="D33" s="387">
        <f>D32</f>
        <v>0</v>
      </c>
      <c r="E33" s="387">
        <f>E32</f>
        <v>0</v>
      </c>
    </row>
    <row r="34" spans="2:5" s="361" customFormat="1" ht="15.95" customHeight="1" x14ac:dyDescent="0.2">
      <c r="B34" s="365" t="s">
        <v>392</v>
      </c>
      <c r="C34" s="377">
        <f>'Paramètres Activité'!B62</f>
        <v>0</v>
      </c>
      <c r="D34" s="377">
        <f>'Paramètres Activité'!F62</f>
        <v>0</v>
      </c>
      <c r="E34" s="377">
        <f>'Paramètres Activité'!J62</f>
        <v>0</v>
      </c>
    </row>
    <row r="35" spans="2:5" s="361" customFormat="1" ht="15.95" customHeight="1" x14ac:dyDescent="0.2">
      <c r="B35" s="386" t="s">
        <v>80</v>
      </c>
      <c r="C35" s="387">
        <f>C34</f>
        <v>0</v>
      </c>
      <c r="D35" s="387">
        <f t="shared" ref="D35:E35" si="3">D34</f>
        <v>0</v>
      </c>
      <c r="E35" s="387">
        <f t="shared" si="3"/>
        <v>0</v>
      </c>
    </row>
    <row r="36" spans="2:5" s="361" customFormat="1" ht="15.95" customHeight="1" x14ac:dyDescent="0.2">
      <c r="B36" s="375" t="s">
        <v>81</v>
      </c>
      <c r="C36" s="376">
        <f>C33-C35</f>
        <v>0</v>
      </c>
      <c r="D36" s="376">
        <f>D33-D35</f>
        <v>0</v>
      </c>
      <c r="E36" s="380">
        <f>E33-E35</f>
        <v>0</v>
      </c>
    </row>
    <row r="37" spans="2:5" s="361" customFormat="1" ht="15.95" customHeight="1" x14ac:dyDescent="0.2">
      <c r="B37" s="365" t="s">
        <v>389</v>
      </c>
      <c r="C37" s="381"/>
      <c r="D37" s="381"/>
      <c r="E37" s="382"/>
    </row>
    <row r="38" spans="2:5" s="361" customFormat="1" ht="15.95" customHeight="1" x14ac:dyDescent="0.2">
      <c r="B38" s="365" t="s">
        <v>82</v>
      </c>
      <c r="C38" s="377">
        <f>'Paramètres Activité'!B66</f>
        <v>0</v>
      </c>
      <c r="D38" s="377">
        <f>'Paramètres Activité'!F66</f>
        <v>0</v>
      </c>
      <c r="E38" s="377">
        <f>'Paramètres Activité'!J66</f>
        <v>0</v>
      </c>
    </row>
    <row r="39" spans="2:5" s="361" customFormat="1" ht="15.95" customHeight="1" x14ac:dyDescent="0.2">
      <c r="B39" s="375" t="s">
        <v>83</v>
      </c>
      <c r="C39" s="376">
        <f>C31-C38</f>
        <v>0</v>
      </c>
      <c r="D39" s="376">
        <f t="shared" ref="D39:E39" si="4">D31-D38</f>
        <v>0</v>
      </c>
      <c r="E39" s="376">
        <f t="shared" si="4"/>
        <v>0</v>
      </c>
    </row>
    <row r="40" spans="2:5" x14ac:dyDescent="0.25">
      <c r="C40" s="7"/>
      <c r="D40" s="7"/>
      <c r="E40" s="7"/>
    </row>
    <row r="41" spans="2:5" x14ac:dyDescent="0.25">
      <c r="C41" s="7"/>
    </row>
    <row r="42" spans="2:5" x14ac:dyDescent="0.25">
      <c r="C42" s="7"/>
    </row>
  </sheetData>
  <hyperlinks>
    <hyperlink ref="B1" location="Sommaire!A1" display="Sommaire"/>
  </hyperlinks>
  <pageMargins left="1.1811023622047245" right="0.78740157480314965" top="0.98425196850393704" bottom="0.98425196850393704" header="0.51181102362204722" footer="0.51181102362204722"/>
  <pageSetup paperSize="9" scale="90" orientation="portrait" r:id="rId1"/>
  <headerFooter alignWithMargins="0"/>
  <ignoredErrors>
    <ignoredError sqref="C28:E28 C34:E34"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E39"/>
  <sheetViews>
    <sheetView showGridLines="0" zoomScale="70" zoomScaleNormal="70" workbookViewId="0"/>
  </sheetViews>
  <sheetFormatPr baseColWidth="10" defaultColWidth="9.140625" defaultRowHeight="15.75" x14ac:dyDescent="0.2"/>
  <cols>
    <col min="1" max="1" width="5.7109375" style="256" customWidth="1"/>
    <col min="2" max="2" width="68.5703125" style="256" customWidth="1"/>
    <col min="3" max="5" width="20.7109375" style="256" customWidth="1"/>
    <col min="6" max="254" width="9.140625" style="256"/>
    <col min="255" max="255" width="5.7109375" style="256" customWidth="1"/>
    <col min="256" max="256" width="63" style="256" customWidth="1"/>
    <col min="257" max="260" width="9.140625" style="256"/>
    <col min="261" max="261" width="11.5703125" style="256" customWidth="1"/>
    <col min="262" max="510" width="9.140625" style="256"/>
    <col min="511" max="511" width="5.7109375" style="256" customWidth="1"/>
    <col min="512" max="512" width="63" style="256" customWidth="1"/>
    <col min="513" max="516" width="9.140625" style="256"/>
    <col min="517" max="517" width="11.5703125" style="256" customWidth="1"/>
    <col min="518" max="766" width="9.140625" style="256"/>
    <col min="767" max="767" width="5.7109375" style="256" customWidth="1"/>
    <col min="768" max="768" width="63" style="256" customWidth="1"/>
    <col min="769" max="772" width="9.140625" style="256"/>
    <col min="773" max="773" width="11.5703125" style="256" customWidth="1"/>
    <col min="774" max="1022" width="9.140625" style="256"/>
    <col min="1023" max="1023" width="5.7109375" style="256" customWidth="1"/>
    <col min="1024" max="1024" width="63" style="256" customWidth="1"/>
    <col min="1025" max="1028" width="9.140625" style="256"/>
    <col min="1029" max="1029" width="11.5703125" style="256" customWidth="1"/>
    <col min="1030" max="1278" width="9.140625" style="256"/>
    <col min="1279" max="1279" width="5.7109375" style="256" customWidth="1"/>
    <col min="1280" max="1280" width="63" style="256" customWidth="1"/>
    <col min="1281" max="1284" width="9.140625" style="256"/>
    <col min="1285" max="1285" width="11.5703125" style="256" customWidth="1"/>
    <col min="1286" max="1534" width="9.140625" style="256"/>
    <col min="1535" max="1535" width="5.7109375" style="256" customWidth="1"/>
    <col min="1536" max="1536" width="63" style="256" customWidth="1"/>
    <col min="1537" max="1540" width="9.140625" style="256"/>
    <col min="1541" max="1541" width="11.5703125" style="256" customWidth="1"/>
    <col min="1542" max="1790" width="9.140625" style="256"/>
    <col min="1791" max="1791" width="5.7109375" style="256" customWidth="1"/>
    <col min="1792" max="1792" width="63" style="256" customWidth="1"/>
    <col min="1793" max="1796" width="9.140625" style="256"/>
    <col min="1797" max="1797" width="11.5703125" style="256" customWidth="1"/>
    <col min="1798" max="2046" width="9.140625" style="256"/>
    <col min="2047" max="2047" width="5.7109375" style="256" customWidth="1"/>
    <col min="2048" max="2048" width="63" style="256" customWidth="1"/>
    <col min="2049" max="2052" width="9.140625" style="256"/>
    <col min="2053" max="2053" width="11.5703125" style="256" customWidth="1"/>
    <col min="2054" max="2302" width="9.140625" style="256"/>
    <col min="2303" max="2303" width="5.7109375" style="256" customWidth="1"/>
    <col min="2304" max="2304" width="63" style="256" customWidth="1"/>
    <col min="2305" max="2308" width="9.140625" style="256"/>
    <col min="2309" max="2309" width="11.5703125" style="256" customWidth="1"/>
    <col min="2310" max="2558" width="9.140625" style="256"/>
    <col min="2559" max="2559" width="5.7109375" style="256" customWidth="1"/>
    <col min="2560" max="2560" width="63" style="256" customWidth="1"/>
    <col min="2561" max="2564" width="9.140625" style="256"/>
    <col min="2565" max="2565" width="11.5703125" style="256" customWidth="1"/>
    <col min="2566" max="2814" width="9.140625" style="256"/>
    <col min="2815" max="2815" width="5.7109375" style="256" customWidth="1"/>
    <col min="2816" max="2816" width="63" style="256" customWidth="1"/>
    <col min="2817" max="2820" width="9.140625" style="256"/>
    <col min="2821" max="2821" width="11.5703125" style="256" customWidth="1"/>
    <col min="2822" max="3070" width="9.140625" style="256"/>
    <col min="3071" max="3071" width="5.7109375" style="256" customWidth="1"/>
    <col min="3072" max="3072" width="63" style="256" customWidth="1"/>
    <col min="3073" max="3076" width="9.140625" style="256"/>
    <col min="3077" max="3077" width="11.5703125" style="256" customWidth="1"/>
    <col min="3078" max="3326" width="9.140625" style="256"/>
    <col min="3327" max="3327" width="5.7109375" style="256" customWidth="1"/>
    <col min="3328" max="3328" width="63" style="256" customWidth="1"/>
    <col min="3329" max="3332" width="9.140625" style="256"/>
    <col min="3333" max="3333" width="11.5703125" style="256" customWidth="1"/>
    <col min="3334" max="3582" width="9.140625" style="256"/>
    <col min="3583" max="3583" width="5.7109375" style="256" customWidth="1"/>
    <col min="3584" max="3584" width="63" style="256" customWidth="1"/>
    <col min="3585" max="3588" width="9.140625" style="256"/>
    <col min="3589" max="3589" width="11.5703125" style="256" customWidth="1"/>
    <col min="3590" max="3838" width="9.140625" style="256"/>
    <col min="3839" max="3839" width="5.7109375" style="256" customWidth="1"/>
    <col min="3840" max="3840" width="63" style="256" customWidth="1"/>
    <col min="3841" max="3844" width="9.140625" style="256"/>
    <col min="3845" max="3845" width="11.5703125" style="256" customWidth="1"/>
    <col min="3846" max="4094" width="9.140625" style="256"/>
    <col min="4095" max="4095" width="5.7109375" style="256" customWidth="1"/>
    <col min="4096" max="4096" width="63" style="256" customWidth="1"/>
    <col min="4097" max="4100" width="9.140625" style="256"/>
    <col min="4101" max="4101" width="11.5703125" style="256" customWidth="1"/>
    <col min="4102" max="4350" width="9.140625" style="256"/>
    <col min="4351" max="4351" width="5.7109375" style="256" customWidth="1"/>
    <col min="4352" max="4352" width="63" style="256" customWidth="1"/>
    <col min="4353" max="4356" width="9.140625" style="256"/>
    <col min="4357" max="4357" width="11.5703125" style="256" customWidth="1"/>
    <col min="4358" max="4606" width="9.140625" style="256"/>
    <col min="4607" max="4607" width="5.7109375" style="256" customWidth="1"/>
    <col min="4608" max="4608" width="63" style="256" customWidth="1"/>
    <col min="4609" max="4612" width="9.140625" style="256"/>
    <col min="4613" max="4613" width="11.5703125" style="256" customWidth="1"/>
    <col min="4614" max="4862" width="9.140625" style="256"/>
    <col min="4863" max="4863" width="5.7109375" style="256" customWidth="1"/>
    <col min="4864" max="4864" width="63" style="256" customWidth="1"/>
    <col min="4865" max="4868" width="9.140625" style="256"/>
    <col min="4869" max="4869" width="11.5703125" style="256" customWidth="1"/>
    <col min="4870" max="5118" width="9.140625" style="256"/>
    <col min="5119" max="5119" width="5.7109375" style="256" customWidth="1"/>
    <col min="5120" max="5120" width="63" style="256" customWidth="1"/>
    <col min="5121" max="5124" width="9.140625" style="256"/>
    <col min="5125" max="5125" width="11.5703125" style="256" customWidth="1"/>
    <col min="5126" max="5374" width="9.140625" style="256"/>
    <col min="5375" max="5375" width="5.7109375" style="256" customWidth="1"/>
    <col min="5376" max="5376" width="63" style="256" customWidth="1"/>
    <col min="5377" max="5380" width="9.140625" style="256"/>
    <col min="5381" max="5381" width="11.5703125" style="256" customWidth="1"/>
    <col min="5382" max="5630" width="9.140625" style="256"/>
    <col min="5631" max="5631" width="5.7109375" style="256" customWidth="1"/>
    <col min="5632" max="5632" width="63" style="256" customWidth="1"/>
    <col min="5633" max="5636" width="9.140625" style="256"/>
    <col min="5637" max="5637" width="11.5703125" style="256" customWidth="1"/>
    <col min="5638" max="5886" width="9.140625" style="256"/>
    <col min="5887" max="5887" width="5.7109375" style="256" customWidth="1"/>
    <col min="5888" max="5888" width="63" style="256" customWidth="1"/>
    <col min="5889" max="5892" width="9.140625" style="256"/>
    <col min="5893" max="5893" width="11.5703125" style="256" customWidth="1"/>
    <col min="5894" max="6142" width="9.140625" style="256"/>
    <col min="6143" max="6143" width="5.7109375" style="256" customWidth="1"/>
    <col min="6144" max="6144" width="63" style="256" customWidth="1"/>
    <col min="6145" max="6148" width="9.140625" style="256"/>
    <col min="6149" max="6149" width="11.5703125" style="256" customWidth="1"/>
    <col min="6150" max="6398" width="9.140625" style="256"/>
    <col min="6399" max="6399" width="5.7109375" style="256" customWidth="1"/>
    <col min="6400" max="6400" width="63" style="256" customWidth="1"/>
    <col min="6401" max="6404" width="9.140625" style="256"/>
    <col min="6405" max="6405" width="11.5703125" style="256" customWidth="1"/>
    <col min="6406" max="6654" width="9.140625" style="256"/>
    <col min="6655" max="6655" width="5.7109375" style="256" customWidth="1"/>
    <col min="6656" max="6656" width="63" style="256" customWidth="1"/>
    <col min="6657" max="6660" width="9.140625" style="256"/>
    <col min="6661" max="6661" width="11.5703125" style="256" customWidth="1"/>
    <col min="6662" max="6910" width="9.140625" style="256"/>
    <col min="6911" max="6911" width="5.7109375" style="256" customWidth="1"/>
    <col min="6912" max="6912" width="63" style="256" customWidth="1"/>
    <col min="6913" max="6916" width="9.140625" style="256"/>
    <col min="6917" max="6917" width="11.5703125" style="256" customWidth="1"/>
    <col min="6918" max="7166" width="9.140625" style="256"/>
    <col min="7167" max="7167" width="5.7109375" style="256" customWidth="1"/>
    <col min="7168" max="7168" width="63" style="256" customWidth="1"/>
    <col min="7169" max="7172" width="9.140625" style="256"/>
    <col min="7173" max="7173" width="11.5703125" style="256" customWidth="1"/>
    <col min="7174" max="7422" width="9.140625" style="256"/>
    <col min="7423" max="7423" width="5.7109375" style="256" customWidth="1"/>
    <col min="7424" max="7424" width="63" style="256" customWidth="1"/>
    <col min="7425" max="7428" width="9.140625" style="256"/>
    <col min="7429" max="7429" width="11.5703125" style="256" customWidth="1"/>
    <col min="7430" max="7678" width="9.140625" style="256"/>
    <col min="7679" max="7679" width="5.7109375" style="256" customWidth="1"/>
    <col min="7680" max="7680" width="63" style="256" customWidth="1"/>
    <col min="7681" max="7684" width="9.140625" style="256"/>
    <col min="7685" max="7685" width="11.5703125" style="256" customWidth="1"/>
    <col min="7686" max="7934" width="9.140625" style="256"/>
    <col min="7935" max="7935" width="5.7109375" style="256" customWidth="1"/>
    <col min="7936" max="7936" width="63" style="256" customWidth="1"/>
    <col min="7937" max="7940" width="9.140625" style="256"/>
    <col min="7941" max="7941" width="11.5703125" style="256" customWidth="1"/>
    <col min="7942" max="8190" width="9.140625" style="256"/>
    <col min="8191" max="8191" width="5.7109375" style="256" customWidth="1"/>
    <col min="8192" max="8192" width="63" style="256" customWidth="1"/>
    <col min="8193" max="8196" width="9.140625" style="256"/>
    <col min="8197" max="8197" width="11.5703125" style="256" customWidth="1"/>
    <col min="8198" max="8446" width="9.140625" style="256"/>
    <col min="8447" max="8447" width="5.7109375" style="256" customWidth="1"/>
    <col min="8448" max="8448" width="63" style="256" customWidth="1"/>
    <col min="8449" max="8452" width="9.140625" style="256"/>
    <col min="8453" max="8453" width="11.5703125" style="256" customWidth="1"/>
    <col min="8454" max="8702" width="9.140625" style="256"/>
    <col min="8703" max="8703" width="5.7109375" style="256" customWidth="1"/>
    <col min="8704" max="8704" width="63" style="256" customWidth="1"/>
    <col min="8705" max="8708" width="9.140625" style="256"/>
    <col min="8709" max="8709" width="11.5703125" style="256" customWidth="1"/>
    <col min="8710" max="8958" width="9.140625" style="256"/>
    <col min="8959" max="8959" width="5.7109375" style="256" customWidth="1"/>
    <col min="8960" max="8960" width="63" style="256" customWidth="1"/>
    <col min="8961" max="8964" width="9.140625" style="256"/>
    <col min="8965" max="8965" width="11.5703125" style="256" customWidth="1"/>
    <col min="8966" max="9214" width="9.140625" style="256"/>
    <col min="9215" max="9215" width="5.7109375" style="256" customWidth="1"/>
    <col min="9216" max="9216" width="63" style="256" customWidth="1"/>
    <col min="9217" max="9220" width="9.140625" style="256"/>
    <col min="9221" max="9221" width="11.5703125" style="256" customWidth="1"/>
    <col min="9222" max="9470" width="9.140625" style="256"/>
    <col min="9471" max="9471" width="5.7109375" style="256" customWidth="1"/>
    <col min="9472" max="9472" width="63" style="256" customWidth="1"/>
    <col min="9473" max="9476" width="9.140625" style="256"/>
    <col min="9477" max="9477" width="11.5703125" style="256" customWidth="1"/>
    <col min="9478" max="9726" width="9.140625" style="256"/>
    <col min="9727" max="9727" width="5.7109375" style="256" customWidth="1"/>
    <col min="9728" max="9728" width="63" style="256" customWidth="1"/>
    <col min="9729" max="9732" width="9.140625" style="256"/>
    <col min="9733" max="9733" width="11.5703125" style="256" customWidth="1"/>
    <col min="9734" max="9982" width="9.140625" style="256"/>
    <col min="9983" max="9983" width="5.7109375" style="256" customWidth="1"/>
    <col min="9984" max="9984" width="63" style="256" customWidth="1"/>
    <col min="9985" max="9988" width="9.140625" style="256"/>
    <col min="9989" max="9989" width="11.5703125" style="256" customWidth="1"/>
    <col min="9990" max="10238" width="9.140625" style="256"/>
    <col min="10239" max="10239" width="5.7109375" style="256" customWidth="1"/>
    <col min="10240" max="10240" width="63" style="256" customWidth="1"/>
    <col min="10241" max="10244" width="9.140625" style="256"/>
    <col min="10245" max="10245" width="11.5703125" style="256" customWidth="1"/>
    <col min="10246" max="10494" width="9.140625" style="256"/>
    <col min="10495" max="10495" width="5.7109375" style="256" customWidth="1"/>
    <col min="10496" max="10496" width="63" style="256" customWidth="1"/>
    <col min="10497" max="10500" width="9.140625" style="256"/>
    <col min="10501" max="10501" width="11.5703125" style="256" customWidth="1"/>
    <col min="10502" max="10750" width="9.140625" style="256"/>
    <col min="10751" max="10751" width="5.7109375" style="256" customWidth="1"/>
    <col min="10752" max="10752" width="63" style="256" customWidth="1"/>
    <col min="10753" max="10756" width="9.140625" style="256"/>
    <col min="10757" max="10757" width="11.5703125" style="256" customWidth="1"/>
    <col min="10758" max="11006" width="9.140625" style="256"/>
    <col min="11007" max="11007" width="5.7109375" style="256" customWidth="1"/>
    <col min="11008" max="11008" width="63" style="256" customWidth="1"/>
    <col min="11009" max="11012" width="9.140625" style="256"/>
    <col min="11013" max="11013" width="11.5703125" style="256" customWidth="1"/>
    <col min="11014" max="11262" width="9.140625" style="256"/>
    <col min="11263" max="11263" width="5.7109375" style="256" customWidth="1"/>
    <col min="11264" max="11264" width="63" style="256" customWidth="1"/>
    <col min="11265" max="11268" width="9.140625" style="256"/>
    <col min="11269" max="11269" width="11.5703125" style="256" customWidth="1"/>
    <col min="11270" max="11518" width="9.140625" style="256"/>
    <col min="11519" max="11519" width="5.7109375" style="256" customWidth="1"/>
    <col min="11520" max="11520" width="63" style="256" customWidth="1"/>
    <col min="11521" max="11524" width="9.140625" style="256"/>
    <col min="11525" max="11525" width="11.5703125" style="256" customWidth="1"/>
    <col min="11526" max="11774" width="9.140625" style="256"/>
    <col min="11775" max="11775" width="5.7109375" style="256" customWidth="1"/>
    <col min="11776" max="11776" width="63" style="256" customWidth="1"/>
    <col min="11777" max="11780" width="9.140625" style="256"/>
    <col min="11781" max="11781" width="11.5703125" style="256" customWidth="1"/>
    <col min="11782" max="12030" width="9.140625" style="256"/>
    <col min="12031" max="12031" width="5.7109375" style="256" customWidth="1"/>
    <col min="12032" max="12032" width="63" style="256" customWidth="1"/>
    <col min="12033" max="12036" width="9.140625" style="256"/>
    <col min="12037" max="12037" width="11.5703125" style="256" customWidth="1"/>
    <col min="12038" max="12286" width="9.140625" style="256"/>
    <col min="12287" max="12287" width="5.7109375" style="256" customWidth="1"/>
    <col min="12288" max="12288" width="63" style="256" customWidth="1"/>
    <col min="12289" max="12292" width="9.140625" style="256"/>
    <col min="12293" max="12293" width="11.5703125" style="256" customWidth="1"/>
    <col min="12294" max="12542" width="9.140625" style="256"/>
    <col min="12543" max="12543" width="5.7109375" style="256" customWidth="1"/>
    <col min="12544" max="12544" width="63" style="256" customWidth="1"/>
    <col min="12545" max="12548" width="9.140625" style="256"/>
    <col min="12549" max="12549" width="11.5703125" style="256" customWidth="1"/>
    <col min="12550" max="12798" width="9.140625" style="256"/>
    <col min="12799" max="12799" width="5.7109375" style="256" customWidth="1"/>
    <col min="12800" max="12800" width="63" style="256" customWidth="1"/>
    <col min="12801" max="12804" width="9.140625" style="256"/>
    <col min="12805" max="12805" width="11.5703125" style="256" customWidth="1"/>
    <col min="12806" max="13054" width="9.140625" style="256"/>
    <col min="13055" max="13055" width="5.7109375" style="256" customWidth="1"/>
    <col min="13056" max="13056" width="63" style="256" customWidth="1"/>
    <col min="13057" max="13060" width="9.140625" style="256"/>
    <col min="13061" max="13061" width="11.5703125" style="256" customWidth="1"/>
    <col min="13062" max="13310" width="9.140625" style="256"/>
    <col min="13311" max="13311" width="5.7109375" style="256" customWidth="1"/>
    <col min="13312" max="13312" width="63" style="256" customWidth="1"/>
    <col min="13313" max="13316" width="9.140625" style="256"/>
    <col min="13317" max="13317" width="11.5703125" style="256" customWidth="1"/>
    <col min="13318" max="13566" width="9.140625" style="256"/>
    <col min="13567" max="13567" width="5.7109375" style="256" customWidth="1"/>
    <col min="13568" max="13568" width="63" style="256" customWidth="1"/>
    <col min="13569" max="13572" width="9.140625" style="256"/>
    <col min="13573" max="13573" width="11.5703125" style="256" customWidth="1"/>
    <col min="13574" max="13822" width="9.140625" style="256"/>
    <col min="13823" max="13823" width="5.7109375" style="256" customWidth="1"/>
    <col min="13824" max="13824" width="63" style="256" customWidth="1"/>
    <col min="13825" max="13828" width="9.140625" style="256"/>
    <col min="13829" max="13829" width="11.5703125" style="256" customWidth="1"/>
    <col min="13830" max="14078" width="9.140625" style="256"/>
    <col min="14079" max="14079" width="5.7109375" style="256" customWidth="1"/>
    <col min="14080" max="14080" width="63" style="256" customWidth="1"/>
    <col min="14081" max="14084" width="9.140625" style="256"/>
    <col min="14085" max="14085" width="11.5703125" style="256" customWidth="1"/>
    <col min="14086" max="14334" width="9.140625" style="256"/>
    <col min="14335" max="14335" width="5.7109375" style="256" customWidth="1"/>
    <col min="14336" max="14336" width="63" style="256" customWidth="1"/>
    <col min="14337" max="14340" width="9.140625" style="256"/>
    <col min="14341" max="14341" width="11.5703125" style="256" customWidth="1"/>
    <col min="14342" max="14590" width="9.140625" style="256"/>
    <col min="14591" max="14591" width="5.7109375" style="256" customWidth="1"/>
    <col min="14592" max="14592" width="63" style="256" customWidth="1"/>
    <col min="14593" max="14596" width="9.140625" style="256"/>
    <col min="14597" max="14597" width="11.5703125" style="256" customWidth="1"/>
    <col min="14598" max="14846" width="9.140625" style="256"/>
    <col min="14847" max="14847" width="5.7109375" style="256" customWidth="1"/>
    <col min="14848" max="14848" width="63" style="256" customWidth="1"/>
    <col min="14849" max="14852" width="9.140625" style="256"/>
    <col min="14853" max="14853" width="11.5703125" style="256" customWidth="1"/>
    <col min="14854" max="15102" width="9.140625" style="256"/>
    <col min="15103" max="15103" width="5.7109375" style="256" customWidth="1"/>
    <col min="15104" max="15104" width="63" style="256" customWidth="1"/>
    <col min="15105" max="15108" width="9.140625" style="256"/>
    <col min="15109" max="15109" width="11.5703125" style="256" customWidth="1"/>
    <col min="15110" max="15358" width="9.140625" style="256"/>
    <col min="15359" max="15359" width="5.7109375" style="256" customWidth="1"/>
    <col min="15360" max="15360" width="63" style="256" customWidth="1"/>
    <col min="15361" max="15364" width="9.140625" style="256"/>
    <col min="15365" max="15365" width="11.5703125" style="256" customWidth="1"/>
    <col min="15366" max="15614" width="9.140625" style="256"/>
    <col min="15615" max="15615" width="5.7109375" style="256" customWidth="1"/>
    <col min="15616" max="15616" width="63" style="256" customWidth="1"/>
    <col min="15617" max="15620" width="9.140625" style="256"/>
    <col min="15621" max="15621" width="11.5703125" style="256" customWidth="1"/>
    <col min="15622" max="15870" width="9.140625" style="256"/>
    <col min="15871" max="15871" width="5.7109375" style="256" customWidth="1"/>
    <col min="15872" max="15872" width="63" style="256" customWidth="1"/>
    <col min="15873" max="15876" width="9.140625" style="256"/>
    <col min="15877" max="15877" width="11.5703125" style="256" customWidth="1"/>
    <col min="15878" max="16126" width="9.140625" style="256"/>
    <col min="16127" max="16127" width="5.7109375" style="256" customWidth="1"/>
    <col min="16128" max="16128" width="63" style="256" customWidth="1"/>
    <col min="16129" max="16132" width="9.140625" style="256"/>
    <col min="16133" max="16133" width="11.5703125" style="256" customWidth="1"/>
    <col min="16134" max="16384" width="9.140625" style="256"/>
  </cols>
  <sheetData>
    <row r="1" spans="2:5" ht="15.95" customHeight="1" x14ac:dyDescent="0.2">
      <c r="B1" s="279" t="s">
        <v>185</v>
      </c>
      <c r="C1" s="245"/>
      <c r="D1" s="245"/>
      <c r="E1" s="245"/>
    </row>
    <row r="2" spans="2:5" ht="15.95" customHeight="1" x14ac:dyDescent="0.2">
      <c r="B2" s="279"/>
      <c r="C2" s="245"/>
      <c r="D2" s="245"/>
      <c r="E2" s="245"/>
    </row>
    <row r="3" spans="2:5" ht="15.95" customHeight="1" x14ac:dyDescent="0.2">
      <c r="B3" s="255" t="s">
        <v>368</v>
      </c>
      <c r="C3" s="245"/>
      <c r="D3" s="245"/>
      <c r="E3" s="245"/>
    </row>
    <row r="4" spans="2:5" ht="15.95" customHeight="1" x14ac:dyDescent="0.2">
      <c r="B4" s="255"/>
      <c r="C4" s="257" t="str">
        <f ca="1">"Exercice " &amp;Sommaire!$H$6</f>
        <v>Exercice 2016</v>
      </c>
      <c r="D4" s="257" t="str">
        <f ca="1">"Exercice " &amp;Sommaire!$H$6 +1</f>
        <v>Exercice 2017</v>
      </c>
      <c r="E4" s="257" t="str">
        <f ca="1">"Exercice " &amp;Sommaire!$H$6 +2</f>
        <v>Exercice 2018</v>
      </c>
    </row>
    <row r="5" spans="2:5" ht="15.95" customHeight="1" x14ac:dyDescent="0.2">
      <c r="B5" s="246" t="s">
        <v>45</v>
      </c>
      <c r="C5" s="260">
        <f>'Compte de résultat'!C8</f>
        <v>0</v>
      </c>
      <c r="D5" s="260">
        <f>'Compte de résultat'!D8</f>
        <v>0</v>
      </c>
      <c r="E5" s="260">
        <f>'Compte de résultat'!E8</f>
        <v>0</v>
      </c>
    </row>
    <row r="6" spans="2:5" ht="15.95" customHeight="1" x14ac:dyDescent="0.2">
      <c r="B6" s="247" t="s">
        <v>369</v>
      </c>
      <c r="C6" s="65">
        <f>C7+C8</f>
        <v>0</v>
      </c>
      <c r="D6" s="65">
        <f t="shared" ref="D6:E6" si="0">D7+D8</f>
        <v>0</v>
      </c>
      <c r="E6" s="65">
        <f t="shared" si="0"/>
        <v>0</v>
      </c>
    </row>
    <row r="7" spans="2:5" ht="15.95" customHeight="1" x14ac:dyDescent="0.2">
      <c r="B7" s="248" t="s">
        <v>46</v>
      </c>
      <c r="C7" s="268">
        <f>'Compte de résultat'!C14</f>
        <v>0</v>
      </c>
      <c r="D7" s="268">
        <f>'Compte de résultat'!D14</f>
        <v>0</v>
      </c>
      <c r="E7" s="268">
        <f>'Compte de résultat'!E14</f>
        <v>0</v>
      </c>
    </row>
    <row r="8" spans="2:5" ht="15.95" customHeight="1" x14ac:dyDescent="0.2">
      <c r="B8" s="249" t="s">
        <v>48</v>
      </c>
      <c r="C8" s="269">
        <f>'Compte de résultat'!C15</f>
        <v>0</v>
      </c>
      <c r="D8" s="269">
        <f>'Compte de résultat'!D15</f>
        <v>0</v>
      </c>
      <c r="E8" s="269">
        <f>'Compte de résultat'!E15</f>
        <v>0</v>
      </c>
    </row>
    <row r="9" spans="2:5" ht="15.95" customHeight="1" x14ac:dyDescent="0.2">
      <c r="B9" s="258" t="s">
        <v>370</v>
      </c>
      <c r="C9" s="261">
        <f>C5-C6</f>
        <v>0</v>
      </c>
      <c r="D9" s="261">
        <f t="shared" ref="D9:E9" si="1">D5-D6</f>
        <v>0</v>
      </c>
      <c r="E9" s="261">
        <f t="shared" si="1"/>
        <v>0</v>
      </c>
    </row>
    <row r="10" spans="2:5" ht="15.95" customHeight="1" x14ac:dyDescent="0.2">
      <c r="B10" s="250" t="s">
        <v>47</v>
      </c>
      <c r="C10" s="262">
        <f>'Compte de résultat'!C7</f>
        <v>0</v>
      </c>
      <c r="D10" s="262">
        <f>'Compte de résultat'!D7</f>
        <v>0</v>
      </c>
      <c r="E10" s="262">
        <f>'Compte de résultat'!E7</f>
        <v>0</v>
      </c>
    </row>
    <row r="11" spans="2:5" ht="15.95" customHeight="1" x14ac:dyDescent="0.2">
      <c r="B11" s="247" t="s">
        <v>50</v>
      </c>
      <c r="C11" s="262">
        <f>'Compte de résultat'!C9</f>
        <v>0</v>
      </c>
      <c r="D11" s="262">
        <f>'Compte de résultat'!D9</f>
        <v>0</v>
      </c>
      <c r="E11" s="262">
        <f>'Compte de résultat'!E9</f>
        <v>0</v>
      </c>
    </row>
    <row r="12" spans="2:5" ht="15.95" customHeight="1" x14ac:dyDescent="0.2">
      <c r="B12" s="251" t="s">
        <v>51</v>
      </c>
      <c r="C12" s="175">
        <f>'Compte de résultat'!C10</f>
        <v>0</v>
      </c>
      <c r="D12" s="175">
        <f>'Compte de résultat'!D10</f>
        <v>0</v>
      </c>
      <c r="E12" s="175">
        <f>'Compte de résultat'!E10</f>
        <v>0</v>
      </c>
    </row>
    <row r="13" spans="2:5" ht="15.95" customHeight="1" x14ac:dyDescent="0.2">
      <c r="B13" s="258" t="s">
        <v>371</v>
      </c>
      <c r="C13" s="261">
        <f>C10+C11+C12</f>
        <v>0</v>
      </c>
      <c r="D13" s="261">
        <f t="shared" ref="D13:E13" si="2">D10+D11+D12</f>
        <v>0</v>
      </c>
      <c r="E13" s="261">
        <f t="shared" si="2"/>
        <v>0</v>
      </c>
    </row>
    <row r="14" spans="2:5" ht="15.95" customHeight="1" x14ac:dyDescent="0.2">
      <c r="B14" s="252" t="s">
        <v>372</v>
      </c>
      <c r="C14" s="262">
        <f>C15+C16</f>
        <v>0</v>
      </c>
      <c r="D14" s="262">
        <f t="shared" ref="D14:E14" si="3">D15+D16</f>
        <v>0</v>
      </c>
      <c r="E14" s="262">
        <f t="shared" si="3"/>
        <v>0</v>
      </c>
    </row>
    <row r="15" spans="2:5" ht="15.95" customHeight="1" x14ac:dyDescent="0.2">
      <c r="B15" s="248" t="s">
        <v>373</v>
      </c>
      <c r="C15" s="263">
        <f>'Compte de résultat'!C16</f>
        <v>0</v>
      </c>
      <c r="D15" s="263">
        <f>'Compte de résultat'!D16</f>
        <v>0</v>
      </c>
      <c r="E15" s="263">
        <f>'Compte de résultat'!E16</f>
        <v>0</v>
      </c>
    </row>
    <row r="16" spans="2:5" ht="15.95" customHeight="1" x14ac:dyDescent="0.2">
      <c r="B16" s="248" t="s">
        <v>374</v>
      </c>
      <c r="C16" s="263">
        <f>'Compte de résultat'!C17</f>
        <v>0</v>
      </c>
      <c r="D16" s="263">
        <f>'Compte de résultat'!D17</f>
        <v>0</v>
      </c>
      <c r="E16" s="263">
        <f>'Compte de résultat'!E17</f>
        <v>0</v>
      </c>
    </row>
    <row r="17" spans="2:5" ht="15.95" customHeight="1" x14ac:dyDescent="0.2">
      <c r="B17" s="251" t="s">
        <v>52</v>
      </c>
      <c r="C17" s="262">
        <f>'Compte de résultat'!C18</f>
        <v>0</v>
      </c>
      <c r="D17" s="262">
        <f>'Compte de résultat'!D18</f>
        <v>0</v>
      </c>
      <c r="E17" s="262">
        <f>'Compte de résultat'!E18</f>
        <v>0</v>
      </c>
    </row>
    <row r="18" spans="2:5" ht="15.95" customHeight="1" x14ac:dyDescent="0.2">
      <c r="B18" s="258" t="s">
        <v>375</v>
      </c>
      <c r="C18" s="261">
        <f>C9+C13-C14-C17</f>
        <v>0</v>
      </c>
      <c r="D18" s="261">
        <f t="shared" ref="D18:E18" si="4">D9+D13-D14-D17</f>
        <v>0</v>
      </c>
      <c r="E18" s="261">
        <f t="shared" si="4"/>
        <v>0</v>
      </c>
    </row>
    <row r="19" spans="2:5" ht="15.95" customHeight="1" x14ac:dyDescent="0.2">
      <c r="B19" s="252" t="s">
        <v>376</v>
      </c>
      <c r="C19" s="270"/>
      <c r="D19" s="270"/>
      <c r="E19" s="270"/>
    </row>
    <row r="20" spans="2:5" ht="15.95" customHeight="1" x14ac:dyDescent="0.2">
      <c r="B20" s="247" t="s">
        <v>53</v>
      </c>
      <c r="C20" s="262">
        <f>'Compte de résultat'!C19</f>
        <v>0</v>
      </c>
      <c r="D20" s="262">
        <f>'Compte de résultat'!D19</f>
        <v>0</v>
      </c>
      <c r="E20" s="262">
        <f>'Compte de résultat'!E19</f>
        <v>0</v>
      </c>
    </row>
    <row r="21" spans="2:5" ht="15.95" customHeight="1" x14ac:dyDescent="0.2">
      <c r="B21" s="251" t="s">
        <v>377</v>
      </c>
      <c r="C21" s="265">
        <f>'Compte de résultat'!C20+'Compte de résultat'!C21</f>
        <v>0</v>
      </c>
      <c r="D21" s="265">
        <f>'Compte de résultat'!D20+'Compte de résultat'!D21</f>
        <v>0</v>
      </c>
      <c r="E21" s="265">
        <f>'Compte de résultat'!E20+'Compte de résultat'!E21</f>
        <v>0</v>
      </c>
    </row>
    <row r="22" spans="2:5" ht="15.95" customHeight="1" x14ac:dyDescent="0.2">
      <c r="B22" s="259" t="s">
        <v>378</v>
      </c>
      <c r="C22" s="261">
        <f>C18+C19-C20-C21</f>
        <v>0</v>
      </c>
      <c r="D22" s="261">
        <f t="shared" ref="D22:E22" si="5">D18+D19-D20-D21</f>
        <v>0</v>
      </c>
      <c r="E22" s="261">
        <f t="shared" si="5"/>
        <v>0</v>
      </c>
    </row>
    <row r="23" spans="2:5" ht="15.95" customHeight="1" x14ac:dyDescent="0.2">
      <c r="B23" s="252" t="s">
        <v>379</v>
      </c>
      <c r="C23" s="264">
        <f>'Compte de résultat'!C23</f>
        <v>0</v>
      </c>
      <c r="D23" s="264">
        <f>'Compte de résultat'!D23</f>
        <v>0</v>
      </c>
      <c r="E23" s="264">
        <f>'Compte de résultat'!E23</f>
        <v>0</v>
      </c>
    </row>
    <row r="24" spans="2:5" ht="15.95" customHeight="1" x14ac:dyDescent="0.2">
      <c r="B24" s="247" t="s">
        <v>390</v>
      </c>
      <c r="C24" s="65">
        <f>'Compte de résultat'!C12</f>
        <v>0</v>
      </c>
      <c r="D24" s="65">
        <f>'Compte de résultat'!D12</f>
        <v>0</v>
      </c>
      <c r="E24" s="65">
        <f>'Compte de résultat'!E12</f>
        <v>0</v>
      </c>
    </row>
    <row r="25" spans="2:5" ht="15.95" customHeight="1" x14ac:dyDescent="0.2">
      <c r="B25" s="247" t="s">
        <v>356</v>
      </c>
      <c r="C25" s="65">
        <f>'Compte de résultat'!C11</f>
        <v>0</v>
      </c>
      <c r="D25" s="65">
        <f>'Compte de résultat'!D11</f>
        <v>0</v>
      </c>
      <c r="E25" s="65">
        <f>'Compte de résultat'!E11</f>
        <v>0</v>
      </c>
    </row>
    <row r="26" spans="2:5" ht="15.95" customHeight="1" x14ac:dyDescent="0.2">
      <c r="B26" s="251" t="s">
        <v>357</v>
      </c>
      <c r="C26" s="175">
        <f>'Compte de résultat'!C22</f>
        <v>0</v>
      </c>
      <c r="D26" s="175">
        <f>'Compte de résultat'!D22</f>
        <v>0</v>
      </c>
      <c r="E26" s="175">
        <f>'Compte de résultat'!E22</f>
        <v>0</v>
      </c>
    </row>
    <row r="27" spans="2:5" ht="15.95" customHeight="1" x14ac:dyDescent="0.2">
      <c r="B27" s="258" t="s">
        <v>380</v>
      </c>
      <c r="C27" s="261">
        <f>C22-C23+C24+C25-C26</f>
        <v>0</v>
      </c>
      <c r="D27" s="261">
        <f t="shared" ref="D27:E27" si="6">D22-D23+D24+D25-D26</f>
        <v>0</v>
      </c>
      <c r="E27" s="261">
        <f t="shared" si="6"/>
        <v>0</v>
      </c>
    </row>
    <row r="28" spans="2:5" ht="15.95" customHeight="1" x14ac:dyDescent="0.2">
      <c r="B28" s="252" t="s">
        <v>381</v>
      </c>
      <c r="C28" s="264">
        <f>'Compte de résultat'!C27</f>
        <v>0</v>
      </c>
      <c r="D28" s="264">
        <f>'Compte de résultat'!D27</f>
        <v>0</v>
      </c>
      <c r="E28" s="264">
        <f>'Compte de résultat'!E27</f>
        <v>0</v>
      </c>
    </row>
    <row r="29" spans="2:5" ht="15.95" customHeight="1" x14ac:dyDescent="0.2">
      <c r="B29" s="251" t="s">
        <v>54</v>
      </c>
      <c r="C29" s="265">
        <f>'Compte de résultat'!C29</f>
        <v>0</v>
      </c>
      <c r="D29" s="265">
        <f>'Compte de résultat'!D29</f>
        <v>0</v>
      </c>
      <c r="E29" s="265">
        <f>'Compte de résultat'!E29</f>
        <v>0</v>
      </c>
    </row>
    <row r="30" spans="2:5" ht="15.95" customHeight="1" x14ac:dyDescent="0.2">
      <c r="B30" s="258" t="s">
        <v>382</v>
      </c>
      <c r="C30" s="261">
        <f>C27+C28-C29</f>
        <v>0</v>
      </c>
      <c r="D30" s="261">
        <f t="shared" ref="D30:E30" si="7">D27+D28-D29</f>
        <v>0</v>
      </c>
      <c r="E30" s="261">
        <f t="shared" si="7"/>
        <v>0</v>
      </c>
    </row>
    <row r="31" spans="2:5" ht="15.95" customHeight="1" x14ac:dyDescent="0.25">
      <c r="B31" s="5" t="s">
        <v>391</v>
      </c>
      <c r="C31" s="264">
        <f>'Compte de résultat'!C33</f>
        <v>0</v>
      </c>
      <c r="D31" s="264">
        <f>'Compte de résultat'!D33</f>
        <v>0</v>
      </c>
      <c r="E31" s="264">
        <f>'Compte de résultat'!E33</f>
        <v>0</v>
      </c>
    </row>
    <row r="32" spans="2:5" ht="15.95" customHeight="1" x14ac:dyDescent="0.25">
      <c r="B32" s="5" t="s">
        <v>392</v>
      </c>
      <c r="C32" s="271">
        <f>'Compte de résultat'!C34</f>
        <v>0</v>
      </c>
      <c r="D32" s="271">
        <f>'Compte de résultat'!D34</f>
        <v>0</v>
      </c>
      <c r="E32" s="271">
        <f>'Compte de résultat'!E34</f>
        <v>0</v>
      </c>
    </row>
    <row r="33" spans="2:5" ht="15.95" customHeight="1" x14ac:dyDescent="0.2">
      <c r="B33" s="258" t="s">
        <v>383</v>
      </c>
      <c r="C33" s="261">
        <f>C31-D32</f>
        <v>0</v>
      </c>
      <c r="D33" s="261">
        <f t="shared" ref="D33:E33" si="8">D31-E32</f>
        <v>0</v>
      </c>
      <c r="E33" s="261">
        <f t="shared" si="8"/>
        <v>0</v>
      </c>
    </row>
    <row r="34" spans="2:5" ht="15.95" customHeight="1" x14ac:dyDescent="0.2">
      <c r="B34" s="252" t="s">
        <v>358</v>
      </c>
      <c r="C34" s="270"/>
      <c r="D34" s="270"/>
      <c r="E34" s="270"/>
    </row>
    <row r="35" spans="2:5" ht="15.95" customHeight="1" x14ac:dyDescent="0.2">
      <c r="B35" s="251" t="s">
        <v>359</v>
      </c>
      <c r="C35" s="265">
        <f>'Compte de résultat'!C38</f>
        <v>0</v>
      </c>
      <c r="D35" s="265">
        <f>'Compte de résultat'!D38</f>
        <v>0</v>
      </c>
      <c r="E35" s="265">
        <f>'Compte de résultat'!E38</f>
        <v>0</v>
      </c>
    </row>
    <row r="36" spans="2:5" ht="15.95" customHeight="1" x14ac:dyDescent="0.2">
      <c r="B36" s="258" t="s">
        <v>384</v>
      </c>
      <c r="C36" s="261">
        <f>C30+C33-C34-C35</f>
        <v>0</v>
      </c>
      <c r="D36" s="261">
        <f t="shared" ref="D36:E36" si="9">D30+D33-D34-D35</f>
        <v>0</v>
      </c>
      <c r="E36" s="261">
        <f t="shared" si="9"/>
        <v>0</v>
      </c>
    </row>
    <row r="37" spans="2:5" ht="15.95" customHeight="1" x14ac:dyDescent="0.2">
      <c r="B37" s="253" t="s">
        <v>385</v>
      </c>
      <c r="C37" s="266">
        <f>'Compte de résultat'!C32</f>
        <v>0</v>
      </c>
      <c r="D37" s="266">
        <f>'Compte de résultat'!D32</f>
        <v>0</v>
      </c>
      <c r="E37" s="266">
        <f>'Compte de résultat'!E32</f>
        <v>0</v>
      </c>
    </row>
    <row r="38" spans="2:5" ht="15.95" customHeight="1" x14ac:dyDescent="0.2">
      <c r="B38" s="254" t="s">
        <v>386</v>
      </c>
      <c r="C38" s="267">
        <f>'Compte de résultat'!C34</f>
        <v>0</v>
      </c>
      <c r="D38" s="267">
        <f>'Compte de résultat'!D34</f>
        <v>0</v>
      </c>
      <c r="E38" s="267">
        <f>'Compte de résultat'!E34</f>
        <v>0</v>
      </c>
    </row>
    <row r="39" spans="2:5" ht="15.95" customHeight="1" x14ac:dyDescent="0.2">
      <c r="B39" s="258" t="s">
        <v>387</v>
      </c>
      <c r="C39" s="261">
        <f>C37-C38</f>
        <v>0</v>
      </c>
      <c r="D39" s="261">
        <f t="shared" ref="D39:E39" si="10">D37-D38</f>
        <v>0</v>
      </c>
      <c r="E39" s="261">
        <f t="shared" si="10"/>
        <v>0</v>
      </c>
    </row>
  </sheetData>
  <hyperlinks>
    <hyperlink ref="B1" location="Sommaire!A1" display="Sommaire"/>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1:E12"/>
  <sheetViews>
    <sheetView showGridLines="0" zoomScale="70" zoomScaleNormal="70" workbookViewId="0"/>
  </sheetViews>
  <sheetFormatPr baseColWidth="10" defaultColWidth="9.140625" defaultRowHeight="15.75" x14ac:dyDescent="0.25"/>
  <cols>
    <col min="1" max="1" width="3.42578125" style="243" customWidth="1"/>
    <col min="2" max="2" width="55.28515625" style="243" bestFit="1" customWidth="1"/>
    <col min="3" max="5" width="20.7109375" style="243" customWidth="1"/>
    <col min="6" max="256" width="9.140625" style="243"/>
    <col min="257" max="257" width="5.7109375" style="243" customWidth="1"/>
    <col min="258" max="258" width="55.28515625" style="243" bestFit="1" customWidth="1"/>
    <col min="259" max="512" width="9.140625" style="243"/>
    <col min="513" max="513" width="5.7109375" style="243" customWidth="1"/>
    <col min="514" max="514" width="55.28515625" style="243" bestFit="1" customWidth="1"/>
    <col min="515" max="768" width="9.140625" style="243"/>
    <col min="769" max="769" width="5.7109375" style="243" customWidth="1"/>
    <col min="770" max="770" width="55.28515625" style="243" bestFit="1" customWidth="1"/>
    <col min="771" max="1024" width="9.140625" style="243"/>
    <col min="1025" max="1025" width="5.7109375" style="243" customWidth="1"/>
    <col min="1026" max="1026" width="55.28515625" style="243" bestFit="1" customWidth="1"/>
    <col min="1027" max="1280" width="9.140625" style="243"/>
    <col min="1281" max="1281" width="5.7109375" style="243" customWidth="1"/>
    <col min="1282" max="1282" width="55.28515625" style="243" bestFit="1" customWidth="1"/>
    <col min="1283" max="1536" width="9.140625" style="243"/>
    <col min="1537" max="1537" width="5.7109375" style="243" customWidth="1"/>
    <col min="1538" max="1538" width="55.28515625" style="243" bestFit="1" customWidth="1"/>
    <col min="1539" max="1792" width="9.140625" style="243"/>
    <col min="1793" max="1793" width="5.7109375" style="243" customWidth="1"/>
    <col min="1794" max="1794" width="55.28515625" style="243" bestFit="1" customWidth="1"/>
    <col min="1795" max="2048" width="9.140625" style="243"/>
    <col min="2049" max="2049" width="5.7109375" style="243" customWidth="1"/>
    <col min="2050" max="2050" width="55.28515625" style="243" bestFit="1" customWidth="1"/>
    <col min="2051" max="2304" width="9.140625" style="243"/>
    <col min="2305" max="2305" width="5.7109375" style="243" customWidth="1"/>
    <col min="2306" max="2306" width="55.28515625" style="243" bestFit="1" customWidth="1"/>
    <col min="2307" max="2560" width="9.140625" style="243"/>
    <col min="2561" max="2561" width="5.7109375" style="243" customWidth="1"/>
    <col min="2562" max="2562" width="55.28515625" style="243" bestFit="1" customWidth="1"/>
    <col min="2563" max="2816" width="9.140625" style="243"/>
    <col min="2817" max="2817" width="5.7109375" style="243" customWidth="1"/>
    <col min="2818" max="2818" width="55.28515625" style="243" bestFit="1" customWidth="1"/>
    <col min="2819" max="3072" width="9.140625" style="243"/>
    <col min="3073" max="3073" width="5.7109375" style="243" customWidth="1"/>
    <col min="3074" max="3074" width="55.28515625" style="243" bestFit="1" customWidth="1"/>
    <col min="3075" max="3328" width="9.140625" style="243"/>
    <col min="3329" max="3329" width="5.7109375" style="243" customWidth="1"/>
    <col min="3330" max="3330" width="55.28515625" style="243" bestFit="1" customWidth="1"/>
    <col min="3331" max="3584" width="9.140625" style="243"/>
    <col min="3585" max="3585" width="5.7109375" style="243" customWidth="1"/>
    <col min="3586" max="3586" width="55.28515625" style="243" bestFit="1" customWidth="1"/>
    <col min="3587" max="3840" width="9.140625" style="243"/>
    <col min="3841" max="3841" width="5.7109375" style="243" customWidth="1"/>
    <col min="3842" max="3842" width="55.28515625" style="243" bestFit="1" customWidth="1"/>
    <col min="3843" max="4096" width="9.140625" style="243"/>
    <col min="4097" max="4097" width="5.7109375" style="243" customWidth="1"/>
    <col min="4098" max="4098" width="55.28515625" style="243" bestFit="1" customWidth="1"/>
    <col min="4099" max="4352" width="9.140625" style="243"/>
    <col min="4353" max="4353" width="5.7109375" style="243" customWidth="1"/>
    <col min="4354" max="4354" width="55.28515625" style="243" bestFit="1" customWidth="1"/>
    <col min="4355" max="4608" width="9.140625" style="243"/>
    <col min="4609" max="4609" width="5.7109375" style="243" customWidth="1"/>
    <col min="4610" max="4610" width="55.28515625" style="243" bestFit="1" customWidth="1"/>
    <col min="4611" max="4864" width="9.140625" style="243"/>
    <col min="4865" max="4865" width="5.7109375" style="243" customWidth="1"/>
    <col min="4866" max="4866" width="55.28515625" style="243" bestFit="1" customWidth="1"/>
    <col min="4867" max="5120" width="9.140625" style="243"/>
    <col min="5121" max="5121" width="5.7109375" style="243" customWidth="1"/>
    <col min="5122" max="5122" width="55.28515625" style="243" bestFit="1" customWidth="1"/>
    <col min="5123" max="5376" width="9.140625" style="243"/>
    <col min="5377" max="5377" width="5.7109375" style="243" customWidth="1"/>
    <col min="5378" max="5378" width="55.28515625" style="243" bestFit="1" customWidth="1"/>
    <col min="5379" max="5632" width="9.140625" style="243"/>
    <col min="5633" max="5633" width="5.7109375" style="243" customWidth="1"/>
    <col min="5634" max="5634" width="55.28515625" style="243" bestFit="1" customWidth="1"/>
    <col min="5635" max="5888" width="9.140625" style="243"/>
    <col min="5889" max="5889" width="5.7109375" style="243" customWidth="1"/>
    <col min="5890" max="5890" width="55.28515625" style="243" bestFit="1" customWidth="1"/>
    <col min="5891" max="6144" width="9.140625" style="243"/>
    <col min="6145" max="6145" width="5.7109375" style="243" customWidth="1"/>
    <col min="6146" max="6146" width="55.28515625" style="243" bestFit="1" customWidth="1"/>
    <col min="6147" max="6400" width="9.140625" style="243"/>
    <col min="6401" max="6401" width="5.7109375" style="243" customWidth="1"/>
    <col min="6402" max="6402" width="55.28515625" style="243" bestFit="1" customWidth="1"/>
    <col min="6403" max="6656" width="9.140625" style="243"/>
    <col min="6657" max="6657" width="5.7109375" style="243" customWidth="1"/>
    <col min="6658" max="6658" width="55.28515625" style="243" bestFit="1" customWidth="1"/>
    <col min="6659" max="6912" width="9.140625" style="243"/>
    <col min="6913" max="6913" width="5.7109375" style="243" customWidth="1"/>
    <col min="6914" max="6914" width="55.28515625" style="243" bestFit="1" customWidth="1"/>
    <col min="6915" max="7168" width="9.140625" style="243"/>
    <col min="7169" max="7169" width="5.7109375" style="243" customWidth="1"/>
    <col min="7170" max="7170" width="55.28515625" style="243" bestFit="1" customWidth="1"/>
    <col min="7171" max="7424" width="9.140625" style="243"/>
    <col min="7425" max="7425" width="5.7109375" style="243" customWidth="1"/>
    <col min="7426" max="7426" width="55.28515625" style="243" bestFit="1" customWidth="1"/>
    <col min="7427" max="7680" width="9.140625" style="243"/>
    <col min="7681" max="7681" width="5.7109375" style="243" customWidth="1"/>
    <col min="7682" max="7682" width="55.28515625" style="243" bestFit="1" customWidth="1"/>
    <col min="7683" max="7936" width="9.140625" style="243"/>
    <col min="7937" max="7937" width="5.7109375" style="243" customWidth="1"/>
    <col min="7938" max="7938" width="55.28515625" style="243" bestFit="1" customWidth="1"/>
    <col min="7939" max="8192" width="9.140625" style="243"/>
    <col min="8193" max="8193" width="5.7109375" style="243" customWidth="1"/>
    <col min="8194" max="8194" width="55.28515625" style="243" bestFit="1" customWidth="1"/>
    <col min="8195" max="8448" width="9.140625" style="243"/>
    <col min="8449" max="8449" width="5.7109375" style="243" customWidth="1"/>
    <col min="8450" max="8450" width="55.28515625" style="243" bestFit="1" customWidth="1"/>
    <col min="8451" max="8704" width="9.140625" style="243"/>
    <col min="8705" max="8705" width="5.7109375" style="243" customWidth="1"/>
    <col min="8706" max="8706" width="55.28515625" style="243" bestFit="1" customWidth="1"/>
    <col min="8707" max="8960" width="9.140625" style="243"/>
    <col min="8961" max="8961" width="5.7109375" style="243" customWidth="1"/>
    <col min="8962" max="8962" width="55.28515625" style="243" bestFit="1" customWidth="1"/>
    <col min="8963" max="9216" width="9.140625" style="243"/>
    <col min="9217" max="9217" width="5.7109375" style="243" customWidth="1"/>
    <col min="9218" max="9218" width="55.28515625" style="243" bestFit="1" customWidth="1"/>
    <col min="9219" max="9472" width="9.140625" style="243"/>
    <col min="9473" max="9473" width="5.7109375" style="243" customWidth="1"/>
    <col min="9474" max="9474" width="55.28515625" style="243" bestFit="1" customWidth="1"/>
    <col min="9475" max="9728" width="9.140625" style="243"/>
    <col min="9729" max="9729" width="5.7109375" style="243" customWidth="1"/>
    <col min="9730" max="9730" width="55.28515625" style="243" bestFit="1" customWidth="1"/>
    <col min="9731" max="9984" width="9.140625" style="243"/>
    <col min="9985" max="9985" width="5.7109375" style="243" customWidth="1"/>
    <col min="9986" max="9986" width="55.28515625" style="243" bestFit="1" customWidth="1"/>
    <col min="9987" max="10240" width="9.140625" style="243"/>
    <col min="10241" max="10241" width="5.7109375" style="243" customWidth="1"/>
    <col min="10242" max="10242" width="55.28515625" style="243" bestFit="1" customWidth="1"/>
    <col min="10243" max="10496" width="9.140625" style="243"/>
    <col min="10497" max="10497" width="5.7109375" style="243" customWidth="1"/>
    <col min="10498" max="10498" width="55.28515625" style="243" bestFit="1" customWidth="1"/>
    <col min="10499" max="10752" width="9.140625" style="243"/>
    <col min="10753" max="10753" width="5.7109375" style="243" customWidth="1"/>
    <col min="10754" max="10754" width="55.28515625" style="243" bestFit="1" customWidth="1"/>
    <col min="10755" max="11008" width="9.140625" style="243"/>
    <col min="11009" max="11009" width="5.7109375" style="243" customWidth="1"/>
    <col min="11010" max="11010" width="55.28515625" style="243" bestFit="1" customWidth="1"/>
    <col min="11011" max="11264" width="9.140625" style="243"/>
    <col min="11265" max="11265" width="5.7109375" style="243" customWidth="1"/>
    <col min="11266" max="11266" width="55.28515625" style="243" bestFit="1" customWidth="1"/>
    <col min="11267" max="11520" width="9.140625" style="243"/>
    <col min="11521" max="11521" width="5.7109375" style="243" customWidth="1"/>
    <col min="11522" max="11522" width="55.28515625" style="243" bestFit="1" customWidth="1"/>
    <col min="11523" max="11776" width="9.140625" style="243"/>
    <col min="11777" max="11777" width="5.7109375" style="243" customWidth="1"/>
    <col min="11778" max="11778" width="55.28515625" style="243" bestFit="1" customWidth="1"/>
    <col min="11779" max="12032" width="9.140625" style="243"/>
    <col min="12033" max="12033" width="5.7109375" style="243" customWidth="1"/>
    <col min="12034" max="12034" width="55.28515625" style="243" bestFit="1" customWidth="1"/>
    <col min="12035" max="12288" width="9.140625" style="243"/>
    <col min="12289" max="12289" width="5.7109375" style="243" customWidth="1"/>
    <col min="12290" max="12290" width="55.28515625" style="243" bestFit="1" customWidth="1"/>
    <col min="12291" max="12544" width="9.140625" style="243"/>
    <col min="12545" max="12545" width="5.7109375" style="243" customWidth="1"/>
    <col min="12546" max="12546" width="55.28515625" style="243" bestFit="1" customWidth="1"/>
    <col min="12547" max="12800" width="9.140625" style="243"/>
    <col min="12801" max="12801" width="5.7109375" style="243" customWidth="1"/>
    <col min="12802" max="12802" width="55.28515625" style="243" bestFit="1" customWidth="1"/>
    <col min="12803" max="13056" width="9.140625" style="243"/>
    <col min="13057" max="13057" width="5.7109375" style="243" customWidth="1"/>
    <col min="13058" max="13058" width="55.28515625" style="243" bestFit="1" customWidth="1"/>
    <col min="13059" max="13312" width="9.140625" style="243"/>
    <col min="13313" max="13313" width="5.7109375" style="243" customWidth="1"/>
    <col min="13314" max="13314" width="55.28515625" style="243" bestFit="1" customWidth="1"/>
    <col min="13315" max="13568" width="9.140625" style="243"/>
    <col min="13569" max="13569" width="5.7109375" style="243" customWidth="1"/>
    <col min="13570" max="13570" width="55.28515625" style="243" bestFit="1" customWidth="1"/>
    <col min="13571" max="13824" width="9.140625" style="243"/>
    <col min="13825" max="13825" width="5.7109375" style="243" customWidth="1"/>
    <col min="13826" max="13826" width="55.28515625" style="243" bestFit="1" customWidth="1"/>
    <col min="13827" max="14080" width="9.140625" style="243"/>
    <col min="14081" max="14081" width="5.7109375" style="243" customWidth="1"/>
    <col min="14082" max="14082" width="55.28515625" style="243" bestFit="1" customWidth="1"/>
    <col min="14083" max="14336" width="9.140625" style="243"/>
    <col min="14337" max="14337" width="5.7109375" style="243" customWidth="1"/>
    <col min="14338" max="14338" width="55.28515625" style="243" bestFit="1" customWidth="1"/>
    <col min="14339" max="14592" width="9.140625" style="243"/>
    <col min="14593" max="14593" width="5.7109375" style="243" customWidth="1"/>
    <col min="14594" max="14594" width="55.28515625" style="243" bestFit="1" customWidth="1"/>
    <col min="14595" max="14848" width="9.140625" style="243"/>
    <col min="14849" max="14849" width="5.7109375" style="243" customWidth="1"/>
    <col min="14850" max="14850" width="55.28515625" style="243" bestFit="1" customWidth="1"/>
    <col min="14851" max="15104" width="9.140625" style="243"/>
    <col min="15105" max="15105" width="5.7109375" style="243" customWidth="1"/>
    <col min="15106" max="15106" width="55.28515625" style="243" bestFit="1" customWidth="1"/>
    <col min="15107" max="15360" width="9.140625" style="243"/>
    <col min="15361" max="15361" width="5.7109375" style="243" customWidth="1"/>
    <col min="15362" max="15362" width="55.28515625" style="243" bestFit="1" customWidth="1"/>
    <col min="15363" max="15616" width="9.140625" style="243"/>
    <col min="15617" max="15617" width="5.7109375" style="243" customWidth="1"/>
    <col min="15618" max="15618" width="55.28515625" style="243" bestFit="1" customWidth="1"/>
    <col min="15619" max="15872" width="9.140625" style="243"/>
    <col min="15873" max="15873" width="5.7109375" style="243" customWidth="1"/>
    <col min="15874" max="15874" width="55.28515625" style="243" bestFit="1" customWidth="1"/>
    <col min="15875" max="16128" width="9.140625" style="243"/>
    <col min="16129" max="16129" width="5.7109375" style="243" customWidth="1"/>
    <col min="16130" max="16130" width="55.28515625" style="243" bestFit="1" customWidth="1"/>
    <col min="16131" max="16384" width="9.140625" style="243"/>
  </cols>
  <sheetData>
    <row r="1" spans="2:5" ht="15.95" customHeight="1" x14ac:dyDescent="0.25">
      <c r="B1" s="279" t="s">
        <v>185</v>
      </c>
    </row>
    <row r="2" spans="2:5" ht="15.95" customHeight="1" x14ac:dyDescent="0.25">
      <c r="B2" s="279"/>
    </row>
    <row r="3" spans="2:5" ht="15.95" customHeight="1" x14ac:dyDescent="0.25">
      <c r="B3" s="242" t="s">
        <v>366</v>
      </c>
      <c r="C3" s="233"/>
      <c r="D3" s="233"/>
    </row>
    <row r="4" spans="2:5" ht="15.95" customHeight="1" x14ac:dyDescent="0.25">
      <c r="B4" s="233"/>
      <c r="C4" s="233"/>
      <c r="D4" s="233"/>
    </row>
    <row r="5" spans="2:5" ht="15.95" customHeight="1" x14ac:dyDescent="0.25">
      <c r="B5" s="234"/>
      <c r="C5" s="235" t="str">
        <f ca="1">"Exercice " &amp;Sommaire!$H$6</f>
        <v>Exercice 2016</v>
      </c>
      <c r="D5" s="235" t="str">
        <f ca="1">"Exercice " &amp;Sommaire!$H$6 +1</f>
        <v>Exercice 2017</v>
      </c>
      <c r="E5" s="235" t="str">
        <f ca="1">"Exercice " &amp;Sommaire!$H$6 +2</f>
        <v>Exercice 2018</v>
      </c>
    </row>
    <row r="6" spans="2:5" ht="15.95" customHeight="1" x14ac:dyDescent="0.25">
      <c r="B6" s="236" t="s">
        <v>361</v>
      </c>
      <c r="C6" s="244">
        <f>SIG!C36</f>
        <v>0</v>
      </c>
      <c r="D6" s="244">
        <f>SIG!D36</f>
        <v>0</v>
      </c>
      <c r="E6" s="244">
        <f>SIG!E36</f>
        <v>0</v>
      </c>
    </row>
    <row r="7" spans="2:5" ht="15.95" customHeight="1" x14ac:dyDescent="0.25">
      <c r="B7" s="238" t="s">
        <v>367</v>
      </c>
      <c r="C7" s="244">
        <f>SIG!C23</f>
        <v>0</v>
      </c>
      <c r="D7" s="244">
        <f>SIG!D23</f>
        <v>0</v>
      </c>
      <c r="E7" s="244">
        <f>SIG!E23</f>
        <v>0</v>
      </c>
    </row>
    <row r="8" spans="2:5" ht="15.95" customHeight="1" x14ac:dyDescent="0.25">
      <c r="B8" s="238" t="s">
        <v>362</v>
      </c>
      <c r="C8" s="239">
        <f>SIG!C24</f>
        <v>0</v>
      </c>
      <c r="D8" s="239">
        <f>SIG!D24</f>
        <v>0</v>
      </c>
      <c r="E8" s="239">
        <f>SIG!E24</f>
        <v>0</v>
      </c>
    </row>
    <row r="9" spans="2:5" ht="15.95" customHeight="1" x14ac:dyDescent="0.25">
      <c r="B9" s="238" t="s">
        <v>363</v>
      </c>
      <c r="C9" s="240">
        <f>SIG!C38</f>
        <v>0</v>
      </c>
      <c r="D9" s="240">
        <f>SIG!D38</f>
        <v>0</v>
      </c>
      <c r="E9" s="240">
        <f>SIG!E38</f>
        <v>0</v>
      </c>
    </row>
    <row r="10" spans="2:5" ht="15.95" customHeight="1" x14ac:dyDescent="0.25">
      <c r="B10" s="238" t="s">
        <v>364</v>
      </c>
      <c r="C10" s="239">
        <f>SIG!C37</f>
        <v>0</v>
      </c>
      <c r="D10" s="239">
        <f>SIG!D37</f>
        <v>0</v>
      </c>
      <c r="E10" s="239">
        <f>SIG!E37</f>
        <v>0</v>
      </c>
    </row>
    <row r="11" spans="2:5" ht="15.95" customHeight="1" x14ac:dyDescent="0.25">
      <c r="B11" s="238" t="s">
        <v>365</v>
      </c>
      <c r="C11" s="272"/>
      <c r="D11" s="273"/>
      <c r="E11" s="273"/>
    </row>
    <row r="12" spans="2:5" ht="15.95" customHeight="1" x14ac:dyDescent="0.25">
      <c r="B12" s="241" t="s">
        <v>360</v>
      </c>
      <c r="C12" s="237">
        <f>C6+C7-C8+C9-C10</f>
        <v>0</v>
      </c>
      <c r="D12" s="237">
        <f t="shared" ref="D12:E12" si="0">D6+D7-D8+D9-D10</f>
        <v>0</v>
      </c>
      <c r="E12" s="237">
        <f t="shared" si="0"/>
        <v>0</v>
      </c>
    </row>
  </sheetData>
  <hyperlinks>
    <hyperlink ref="B1"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5</vt:i4>
      </vt:variant>
    </vt:vector>
  </HeadingPairs>
  <TitlesOfParts>
    <vt:vector size="24" baseType="lpstr">
      <vt:lpstr>ReadMe</vt:lpstr>
      <vt:lpstr>Sommaire</vt:lpstr>
      <vt:lpstr>Paramètres Investissement</vt:lpstr>
      <vt:lpstr>Paramètres Financement</vt:lpstr>
      <vt:lpstr>Plan de financement</vt:lpstr>
      <vt:lpstr>Paramètres Activité</vt:lpstr>
      <vt:lpstr>Compte de résultat</vt:lpstr>
      <vt:lpstr>SIG</vt:lpstr>
      <vt:lpstr>CAF</vt:lpstr>
      <vt:lpstr>Trésorerie année 1</vt:lpstr>
      <vt:lpstr>Trésorerie année 2</vt:lpstr>
      <vt:lpstr>Trésorerie année 3</vt:lpstr>
      <vt:lpstr>Bilan</vt:lpstr>
      <vt:lpstr>FR, BFR, TN</vt:lpstr>
      <vt:lpstr>Ratios</vt:lpstr>
      <vt:lpstr>Amortissement immobilisations</vt:lpstr>
      <vt:lpstr>Amortissement emprunts</vt:lpstr>
      <vt:lpstr>Graphes de Trésorerie</vt:lpstr>
      <vt:lpstr>Graphes de Financement</vt:lpstr>
      <vt:lpstr>fréquence_paiement</vt:lpstr>
      <vt:lpstr>mode_reg_client</vt:lpstr>
      <vt:lpstr>MoisSimulation</vt:lpstr>
      <vt:lpstr>taux_tva</vt:lpstr>
      <vt:lpstr>'Compte de résultat'!Zone_d_impression</vt:lpstr>
    </vt:vector>
  </TitlesOfParts>
  <Company>ESSCA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BRUNET;Creer-Gagner</dc:creator>
  <cp:lastModifiedBy>xxxxxxxxxx</cp:lastModifiedBy>
  <dcterms:created xsi:type="dcterms:W3CDTF">2007-11-02T22:07:50Z</dcterms:created>
  <dcterms:modified xsi:type="dcterms:W3CDTF">2016-06-09T14:27:20Z</dcterms:modified>
</cp:coreProperties>
</file>